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9120" activeTab="5"/>
  </bookViews>
  <sheets>
    <sheet name="Rekapitulace stavby" sheetId="1" r:id="rId1"/>
    <sheet name="Stavební" sheetId="2" r:id="rId2"/>
    <sheet name="ZTI" sheetId="3" r:id="rId3"/>
    <sheet name="Elektro" sheetId="4" r:id="rId4"/>
    <sheet name="VZT" sheetId="5" r:id="rId5"/>
    <sheet name="Gastro" sheetId="6" r:id="rId6"/>
  </sheets>
  <externalReferences>
    <externalReference r:id="rId9"/>
  </externalReferences>
  <definedNames>
    <definedName name="_xlnm._FilterDatabase" localSheetId="4" hidden="1">'VZT'!$A$6:$X$143</definedName>
    <definedName name="cisloobjektu">'[1]Krycí list'!$A$5</definedName>
    <definedName name="cislostavby">'[1]Krycí list'!$A$7</definedName>
    <definedName name="Dodavka">'[1]Rekapitulace'!$G$8</definedName>
    <definedName name="Dodavka0">'Elektro'!#REF!</definedName>
    <definedName name="HSV">'[1]Rekapitulace'!$E$8</definedName>
    <definedName name="HSV0">'Elektro'!#REF!</definedName>
    <definedName name="HZS">'[1]Rekapitulace'!$I$8</definedName>
    <definedName name="HZS0">'Elektro'!#REF!</definedName>
    <definedName name="Mont">'[1]Rekapitulace'!$H$8</definedName>
    <definedName name="Montaz0">'Elektro'!#REF!</definedName>
    <definedName name="nazevobjektu">'[1]Krycí list'!$C$5</definedName>
    <definedName name="nazevstavby">'[1]Krycí list'!$C$7</definedName>
    <definedName name="_xlnm.Print_Titles" localSheetId="3">'Elektro'!$1:$6</definedName>
    <definedName name="_xlnm.Print_Titles" localSheetId="5">'Gastro'!$1:$2</definedName>
    <definedName name="_xlnm.Print_Titles" localSheetId="0">'Rekapitulace stavby'!$85:$85</definedName>
    <definedName name="_xlnm.Print_Titles" localSheetId="1">'Stavební'!$127:$127</definedName>
    <definedName name="_xlnm.Print_Titles" localSheetId="4">'VZT'!$4:$5</definedName>
    <definedName name="_xlnm.Print_Titles" localSheetId="2">'ZTI'!$1:$5</definedName>
    <definedName name="_xlnm.Print_Area" localSheetId="3">'Elektro'!$A$1:$G$37</definedName>
    <definedName name="_xlnm.Print_Area" localSheetId="5">'Gastro'!$A$1:$H$79</definedName>
    <definedName name="_xlnm.Print_Area" localSheetId="0">'Rekapitulace stavby'!$C$4:$AP$70,'Rekapitulace stavby'!$C$76:$AP$92</definedName>
    <definedName name="_xlnm.Print_Area" localSheetId="1">'Stavební'!$C$4:$Q$70,'Stavební'!$C$76:$Q$112,'Stavební'!$C$118:$Q$208</definedName>
    <definedName name="_xlnm.Print_Area" localSheetId="4">'VZT'!$A$1:$K$50</definedName>
    <definedName name="_xlnm.Print_Area" localSheetId="2">'ZTI'!$A$1:$F$52</definedName>
    <definedName name="PocetMJ">'[1]Krycí list'!$G$6</definedName>
    <definedName name="PSV">'[1]Rekapitulace'!$F$8</definedName>
    <definedName name="PSV0">'Elektro'!#REF!</definedName>
    <definedName name="SazbaDPH1">'[1]Krycí list'!$C$30</definedName>
    <definedName name="SazbaDPH2">'[1]Krycí list'!$C$32</definedName>
    <definedName name="SloupecCC">'Elektro'!$G$6</definedName>
    <definedName name="SloupecCisloPol">'Elektro'!$B$6</definedName>
    <definedName name="SloupecJC">'Elektro'!$F$6</definedName>
    <definedName name="SloupecMJ">'Elektro'!$D$6</definedName>
    <definedName name="SloupecMnozstvi">'Elektro'!$E$6</definedName>
    <definedName name="SloupecNazPol">'Elektro'!$C$6</definedName>
    <definedName name="SloupecPC">'Elektro'!$A$6</definedName>
    <definedName name="solver_lin" localSheetId="3" hidden="1">0</definedName>
    <definedName name="solver_num" localSheetId="3" hidden="1">0</definedName>
    <definedName name="solver_opt" localSheetId="3" hidden="1">'Elektro'!#REF!</definedName>
    <definedName name="solver_typ" localSheetId="3" hidden="1">1</definedName>
    <definedName name="solver_val" localSheetId="3" hidden="1">0</definedName>
    <definedName name="Typ">'Elektro'!#REF!</definedName>
    <definedName name="VRN">'[1]Rekapitulace'!$H$21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  <definedName name="Z_E1558AE0_C998_11D6_AA27_0050FC1C9776_.wvu.PrintArea" localSheetId="4" hidden="1">'VZT'!$A$1:$J$143</definedName>
  </definedNames>
  <calcPr fullCalcOnLoad="1"/>
</workbook>
</file>

<file path=xl/sharedStrings.xml><?xml version="1.0" encoding="utf-8"?>
<sst xmlns="http://schemas.openxmlformats.org/spreadsheetml/2006/main" count="1521" uniqueCount="609">
  <si>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</si>
  <si>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</si>
  <si>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</si>
  <si>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</si>
  <si>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</si>
  <si>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</si>
  <si>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</si>
  <si>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</si>
  <si>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</si>
  <si>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</si>
  <si>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</si>
  <si>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</si>
  <si>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</si>
  <si>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Místo:</t>
  </si>
  <si>
    <t>Telč</t>
  </si>
  <si>
    <t>Datum:</t>
  </si>
  <si>
    <t>20.09.2013</t>
  </si>
  <si>
    <t>Objednavatel:</t>
  </si>
  <si>
    <t>IČ:</t>
  </si>
  <si>
    <t>0,1</t>
  </si>
  <si>
    <t xml:space="preserve"> </t>
  </si>
  <si>
    <t>DIČ:</t>
  </si>
  <si>
    <t>Zhotovitel:</t>
  </si>
  <si>
    <t>Projektant:</t>
  </si>
  <si>
    <t>A32 spol. s r.o.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</si>
  <si>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</si>
  <si>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</si>
  <si>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</si>
  <si>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</si>
  <si>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</si>
  <si>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</si>
  <si>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</si>
  <si>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</si>
  <si>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</si>
  <si>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přenesena</t>
  </si>
  <si>
    <t>sníž. přenesena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</si>
  <si>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</si>
  <si>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</si>
  <si>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</si>
  <si>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</si>
  <si>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</si>
  <si>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</si>
  <si>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</si>
  <si>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</si>
  <si>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</si>
  <si>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</si>
  <si>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</si>
  <si>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</si>
  <si>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</si>
  <si>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</si>
  <si>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</si>
  <si>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</si>
  <si>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</si>
  <si>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</si>
  <si>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</si>
  <si>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</si>
  <si>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</si>
  <si>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přenesena
[CZK]</t>
  </si>
  <si>
    <t>DPH snížená přenesena
[CZK]</t>
  </si>
  <si>
    <t>Základna
DPH základní</t>
  </si>
  <si>
    <t>Základna
DPH snížená</t>
  </si>
  <si>
    <t>Základna
DPH zákl. přenesena</t>
  </si>
  <si>
    <t>Základna
DPH sníž. přenesena</t>
  </si>
  <si>
    <t>Základna
DPH nulová</t>
  </si>
  <si>
    <t>1) Náklady z rozpočtů</t>
  </si>
  <si>
    <t>D</t>
  </si>
  <si>
    <t>0</t>
  </si>
  <si>
    <t>IMPORT</t>
  </si>
  <si>
    <t>{C9968A42-5728-4AC4-8EAE-E2AD9D189BBB}</t>
  </si>
  <si>
    <t>{00000000-0000-0000-0000-000000000000}</t>
  </si>
  <si>
    <t>130912</t>
  </si>
  <si>
    <t>STAVEBNÍ ÚPRAVY A REKONSTRUKCE GASTRONOMICKÉHO PROVOZU VE VZDĚLÁVACÍM ZAŘÍZENÍ V TELČI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</si>
  <si>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</si>
  <si>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</si>
  <si>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</si>
  <si>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</si>
  <si>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</si>
  <si>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</si>
  <si>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</si>
  <si>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</si>
  <si>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</si>
  <si>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</si>
  <si>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</si>
  <si>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</si>
  <si>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</si>
  <si>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</si>
  <si>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</si>
  <si>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</si>
  <si>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</si>
  <si>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</si>
  <si>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</si>
  <si>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 </t>
  </si>
  <si>
    <t xml:space="preserve">    99 - Přesun hmot</t>
  </si>
  <si>
    <t>PSV - Práce a dodávky PSV</t>
  </si>
  <si>
    <t xml:space="preserve">    721 - Zdravotechnické instalace</t>
  </si>
  <si>
    <t xml:space="preserve">    725 - Zdravotechnika - zařizovací předměty</t>
  </si>
  <si>
    <t xml:space="preserve">    740 - Elektromontáže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</si>
  <si>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</si>
  <si>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</si>
  <si>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</si>
  <si>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</si>
  <si>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</si>
  <si>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</si>
  <si>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</si>
  <si>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784 - Dokončovací práce - malby</t>
  </si>
  <si>
    <t xml:space="preserve">    791 - Zařízení velkokuchyní</t>
  </si>
  <si>
    <t>2) Ostatní náklady</t>
  </si>
  <si>
    <t>Zařízení staveniště</t>
  </si>
  <si>
    <t>nákladů rozpočtu</t>
  </si>
  <si>
    <t>VRN</t>
  </si>
  <si>
    <t>Územní vlivy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</si>
  <si>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</si>
  <si>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</si>
  <si>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</si>
  <si>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</si>
  <si>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</si>
  <si>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</si>
  <si>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</si>
  <si>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</si>
  <si>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</si>
  <si>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</si>
  <si>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</si>
  <si>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</si>
  <si>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</si>
  <si>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</si>
  <si>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</si>
  <si>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</si>
  <si>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</si>
  <si>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</si>
  <si>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Zazdívka o tl 65 mm rýh, nik nebo kapes z cihel pálených</t>
  </si>
  <si>
    <t>m2</t>
  </si>
  <si>
    <t>4</t>
  </si>
  <si>
    <t>612321121</t>
  </si>
  <si>
    <t>Vápenocementová omítka hladká jednovrstvá vnitřních stěn nanášená ručně</t>
  </si>
  <si>
    <t>3</t>
  </si>
  <si>
    <t>612321141</t>
  </si>
  <si>
    <t>Vápenocementová omítka štuková dvouvrstvá vnitřních stěn nanášená ručně</t>
  </si>
  <si>
    <t>952901111</t>
  </si>
  <si>
    <t>Vyčištění budov bytové a občanské výstavby při výšce podlaží do 4 m</t>
  </si>
  <si>
    <t>5</t>
  </si>
  <si>
    <t>962031132</t>
  </si>
  <si>
    <t>Bourání příček z cihel pálených na MVC tl do 100 mm</t>
  </si>
  <si>
    <t>6</t>
  </si>
  <si>
    <t>965081213</t>
  </si>
  <si>
    <t>Bourání podlah z dlaždic keramických nebo xylolitových tl do 10 mm plochy přes 1 m2</t>
  </si>
  <si>
    <t>7</t>
  </si>
  <si>
    <t>967031132</t>
  </si>
  <si>
    <t>Přisekání rovných ostění v cihelném zdivu na MV nebo MVC</t>
  </si>
  <si>
    <t>8</t>
  </si>
  <si>
    <t>968072455</t>
  </si>
  <si>
    <t>Vybourání kovových dveřních zárubní pl do 2 m2</t>
  </si>
  <si>
    <t>9</t>
  </si>
  <si>
    <t>971024451</t>
  </si>
  <si>
    <t>Vybourání otvorů ve zdivu kamenném pl do 0,25 m2 na MV nebo MVC tl do 450 mm</t>
  </si>
  <si>
    <t>kus</t>
  </si>
  <si>
    <t>10</t>
  </si>
  <si>
    <t>971033200</t>
  </si>
  <si>
    <t>Rozšířený prostup pro VZT 500/500</t>
  </si>
  <si>
    <t>kpl</t>
  </si>
  <si>
    <t>11</t>
  </si>
  <si>
    <t>974042575</t>
  </si>
  <si>
    <t>Vysekání rýh v dlažbě betonové nebo jiné monolitické hl do 200 mm š do 200 mm</t>
  </si>
  <si>
    <t>m</t>
  </si>
  <si>
    <t>12</t>
  </si>
  <si>
    <t>978013191</t>
  </si>
  <si>
    <t>Otlučení vnitřních omítek stěn MV nebo MVC stěn v rozsahu do 100 %</t>
  </si>
  <si>
    <t>13</t>
  </si>
  <si>
    <t>978059541</t>
  </si>
  <si>
    <t>Odsekání a odebrání obkladů stěn z vnitřních obkládaček plochy přes 1 m2</t>
  </si>
  <si>
    <t>14</t>
  </si>
  <si>
    <t>979011111</t>
  </si>
  <si>
    <t>Svislá doprava suti a vybouraných hmot za prvé podlaží</t>
  </si>
  <si>
    <t>t</t>
  </si>
  <si>
    <t>979081111</t>
  </si>
  <si>
    <t>Odvoz suti a vybouraných hmot na skládku do 1 km</t>
  </si>
  <si>
    <t>16</t>
  </si>
  <si>
    <t>979081121</t>
  </si>
  <si>
    <t>Odvoz suti a vybouraných hmot na skládku ZKD 1 km přes 1 km</t>
  </si>
  <si>
    <t>17</t>
  </si>
  <si>
    <t>979082111</t>
  </si>
  <si>
    <t>Vnitrostaveništní doprava suti a vybouraných hmot do 10 m</t>
  </si>
  <si>
    <t>18</t>
  </si>
  <si>
    <t>979082121</t>
  </si>
  <si>
    <t>Vnitrostaveništní doprava suti a vybouraných hmot ZKD 5 m přes 10 m</t>
  </si>
  <si>
    <t>19</t>
  </si>
  <si>
    <t>979093111</t>
  </si>
  <si>
    <t>Uložení suti na skládku s hrubým urovnáním bez zhutnění</t>
  </si>
  <si>
    <t>20</t>
  </si>
  <si>
    <t>979098132</t>
  </si>
  <si>
    <t>Poplatek za skládku</t>
  </si>
  <si>
    <t>999281111</t>
  </si>
  <si>
    <t>Přesun hmot pro opravy a údržbu budov v do 25 m</t>
  </si>
  <si>
    <t>22</t>
  </si>
  <si>
    <t>722100001</t>
  </si>
  <si>
    <t>Dodávka a montáž ZTI - viz samostatný rozpočet</t>
  </si>
  <si>
    <t>23</t>
  </si>
  <si>
    <t>722100011</t>
  </si>
  <si>
    <t>Stavební přípomoce</t>
  </si>
  <si>
    <t>24</t>
  </si>
  <si>
    <t>725240810</t>
  </si>
  <si>
    <t>Demontáž kabin sprchových</t>
  </si>
  <si>
    <t>soubor</t>
  </si>
  <si>
    <t>25</t>
  </si>
  <si>
    <t>725240820</t>
  </si>
  <si>
    <t>Demontáž vaniček sprchových</t>
  </si>
  <si>
    <t>26</t>
  </si>
  <si>
    <t>740110011</t>
  </si>
  <si>
    <t>Elektromontážní práce - viz samostatný rozpočet</t>
  </si>
  <si>
    <t>27</t>
  </si>
  <si>
    <t>740110021</t>
  </si>
  <si>
    <t>28</t>
  </si>
  <si>
    <t>751110001</t>
  </si>
  <si>
    <t>Vzduchotechnické instalace - viz samostatný rozpočet</t>
  </si>
  <si>
    <t>29</t>
  </si>
  <si>
    <t>751110011</t>
  </si>
  <si>
    <t>Demontáž stávajících potrubí a zařízení VZT</t>
  </si>
  <si>
    <t>30</t>
  </si>
  <si>
    <t>751110021</t>
  </si>
  <si>
    <t>31</t>
  </si>
  <si>
    <t>763111333</t>
  </si>
  <si>
    <t>SDK příčka tl 100 mm profil CW+UW 75 desky 1xH2 12,5 TI 60 mm EI 30 Rw 45 dB</t>
  </si>
  <si>
    <t>32</t>
  </si>
  <si>
    <t>763122400</t>
  </si>
  <si>
    <t>Demontáž a zpětná montáž zákrytu stoupačky</t>
  </si>
  <si>
    <t>33</t>
  </si>
  <si>
    <t>763181311</t>
  </si>
  <si>
    <t>Montáž jednokřídlové kovové zárubně v do 2,75 m SDK příčka</t>
  </si>
  <si>
    <t>34</t>
  </si>
  <si>
    <t>M</t>
  </si>
  <si>
    <t>553315230</t>
  </si>
  <si>
    <t>zárubeň ocelová pro sádrokarton S 100 900 L/P</t>
  </si>
  <si>
    <t>35</t>
  </si>
  <si>
    <t>998763401</t>
  </si>
  <si>
    <t>Přesun hmot procentní pro sádrokartonové konstrukce v objektech v do 6 m</t>
  </si>
  <si>
    <t>%</t>
  </si>
  <si>
    <t>36</t>
  </si>
  <si>
    <t>764110011</t>
  </si>
  <si>
    <t>Úprava dešťového svodu pro připojení odkanalizování kondenzátu, vložení dílu s odbočkou na svod pr. 100mm, materiál měď, ozn. K01</t>
  </si>
  <si>
    <t>37</t>
  </si>
  <si>
    <t>998764201</t>
  </si>
  <si>
    <t>Přesun hmot procentní pro konstrukce klempířské v objektech v do 6 m</t>
  </si>
  <si>
    <t>38</t>
  </si>
  <si>
    <t>766110011</t>
  </si>
  <si>
    <t>Shrnovací dveře na WC, PVC lamely šířky 110mm, barva bílá 880/1950mm, ozn. D01</t>
  </si>
  <si>
    <t>39</t>
  </si>
  <si>
    <t>766110021</t>
  </si>
  <si>
    <t>Atypická dřevěná žaluzie v horním dílu okna kuchyně, 900/500mm, bílá, ozn T01</t>
  </si>
  <si>
    <t>40</t>
  </si>
  <si>
    <t>766110031</t>
  </si>
  <si>
    <t>Snídaňový pult, nábytkový díl ve stylu stávajícího nábytku restaurace,masiv dub, délka cca 2,5 + 2,5m, šířka 0,7m, výška 0,9m lakovaný ozn T02</t>
  </si>
  <si>
    <t>41</t>
  </si>
  <si>
    <t>766622861</t>
  </si>
  <si>
    <t>Vyvěšení nebo zavěšení křídel dřevěných nebo plastových okenních do 1,5 m2</t>
  </si>
  <si>
    <t>42</t>
  </si>
  <si>
    <t>766691914</t>
  </si>
  <si>
    <t>Vyvěšení nebo zavěšení dřevěných křídel dveří pl do 2 m2</t>
  </si>
  <si>
    <t>43</t>
  </si>
  <si>
    <t>998766201</t>
  </si>
  <si>
    <t>Přesun hmot procentní pro konstrukce truhlářské v objektech v do 6 m</t>
  </si>
  <si>
    <t>44</t>
  </si>
  <si>
    <t>767110011</t>
  </si>
  <si>
    <t>Nosné prvky pro venkovní klimatizační jednotku ozn. Z01</t>
  </si>
  <si>
    <t>767110021</t>
  </si>
  <si>
    <t>Revizní dvířka k sifonům odkanalizování VZT, plastová dvířka s rámečkem 150/150mm,  ozn. Z01</t>
  </si>
  <si>
    <t>998767201</t>
  </si>
  <si>
    <t>Přesun hmot procentní pro zámečnické konstrukce v objektech v do 6 m</t>
  </si>
  <si>
    <t>771573118</t>
  </si>
  <si>
    <t>Montáž podlah keramických hladkých lepených</t>
  </si>
  <si>
    <t>597610000</t>
  </si>
  <si>
    <t>Dodávka keramické dlažby</t>
  </si>
  <si>
    <t>998771201</t>
  </si>
  <si>
    <t>Přesun hmot procentní pro podlahy z dlaždic v objektech v do 6 m</t>
  </si>
  <si>
    <t>50</t>
  </si>
  <si>
    <t>781110011</t>
  </si>
  <si>
    <t>Ukončující lišta - obklady</t>
  </si>
  <si>
    <t>51</t>
  </si>
  <si>
    <t>781413114</t>
  </si>
  <si>
    <t>Montáž obkladaček vnitřních pórovinových pravoúhlých lepených standardním lepidlem</t>
  </si>
  <si>
    <t>52</t>
  </si>
  <si>
    <t>597610590</t>
  </si>
  <si>
    <t>Dodávka keramického obkladu</t>
  </si>
  <si>
    <t>53</t>
  </si>
  <si>
    <t>998781203</t>
  </si>
  <si>
    <t>Přesun hmot procentní pro obklady keramické v objektech v do 24 m</t>
  </si>
  <si>
    <t>54</t>
  </si>
  <si>
    <t>784421100</t>
  </si>
  <si>
    <t>Malby na omítku</t>
  </si>
  <si>
    <t>55</t>
  </si>
  <si>
    <t>784422100</t>
  </si>
  <si>
    <t>Malby na SDK</t>
  </si>
  <si>
    <t>56</t>
  </si>
  <si>
    <t>791110011</t>
  </si>
  <si>
    <t>Gastronomická technologie - viz samostatný rozpočet</t>
  </si>
  <si>
    <t>791110021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</si>
  <si>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</si>
  <si>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</si>
  <si>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</si>
  <si>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</si>
  <si>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</si>
  <si>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</si>
  <si>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</si>
  <si>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Celkem ZTI</t>
  </si>
  <si>
    <t>Vodovod celkem</t>
  </si>
  <si>
    <t>proplach a dezinfekce potrubí vnitřního vodovodu</t>
  </si>
  <si>
    <t>tlaková zkouška vodovodu</t>
  </si>
  <si>
    <t xml:space="preserve">potrubí umělohmotné pro montáž vnitřních vodovodů z polypropylenu svařované polyfúzním svařováním PN20 pro t.v. včetně tvarovek, uchycení potrubí, izolace z minerálních vlákem tl.13mm, vnějšího profilu 20mm </t>
  </si>
  <si>
    <t xml:space="preserve"> izolace tl.9mm, vnějšího profilu 25mm </t>
  </si>
  <si>
    <t xml:space="preserve">potrubí umělohmotné pro montáž vnitřních vodovodů z polypropylenu svařované polyfúzním svařováním PN16 pro s.v. včetně tvarovek, uchycení potrubí, izolace z minerálních vlákem tl.9mm, vnějšího profilu 20mm </t>
  </si>
  <si>
    <t>soub</t>
  </si>
  <si>
    <t>zazátkování odboček ze stávajícího rozvodu vody</t>
  </si>
  <si>
    <t>vsazení odbočky do stávajícího rozvodu vody</t>
  </si>
  <si>
    <t>napojení nového rozvodu vody na stávající rozvod vody</t>
  </si>
  <si>
    <t>ks</t>
  </si>
  <si>
    <t>rohový ventil G3/4"</t>
  </si>
  <si>
    <t>rohový ventil G1/2"</t>
  </si>
  <si>
    <t>kulový kohout pračkový G3/4"</t>
  </si>
  <si>
    <t>demontáž stávající baterie stojánkové včetně rohových ventilů</t>
  </si>
  <si>
    <t>demontáž stávající baterie nástěnné /dřezové, sprchové/</t>
  </si>
  <si>
    <t>3/ Vodovod</t>
  </si>
  <si>
    <t>Kanalizace celkem</t>
  </si>
  <si>
    <t>zkouška těsnosti kanalizace</t>
  </si>
  <si>
    <r>
      <t>potrubí plastové z PP dle ČSN EN 1451-1 spojované těsnícími kroužky</t>
    </r>
    <r>
      <rPr>
        <b/>
        <sz val="10"/>
        <rFont val="Times New Roman"/>
        <family val="1"/>
      </rPr>
      <t xml:space="preserve"> </t>
    </r>
    <r>
      <rPr>
        <sz val="10"/>
        <rFont val="Arial"/>
        <family val="2"/>
      </rPr>
      <t>včetně tvarovek a uchycení potrubí splaškové potrubí HT DN70</t>
    </r>
  </si>
  <si>
    <r>
      <t>potrubí plastové z PP dle ČSN EN 1451-1 spojované těsnícími kroužky</t>
    </r>
    <r>
      <rPr>
        <b/>
        <sz val="10"/>
        <rFont val="Times New Roman"/>
        <family val="1"/>
      </rPr>
      <t xml:space="preserve"> </t>
    </r>
    <r>
      <rPr>
        <sz val="10"/>
        <rFont val="Arial"/>
        <family val="2"/>
      </rPr>
      <t>včetně tvarovek a uchycení potrubí splaškové potrubí HT DN50</t>
    </r>
  </si>
  <si>
    <r>
      <t>potrubí plastové z PP dle ČSN EN 1451-1 spojované těsnícími kroužky</t>
    </r>
    <r>
      <rPr>
        <b/>
        <sz val="10"/>
        <rFont val="Times New Roman"/>
        <family val="1"/>
      </rPr>
      <t xml:space="preserve"> </t>
    </r>
    <r>
      <rPr>
        <sz val="10"/>
        <rFont val="Arial"/>
        <family val="2"/>
      </rPr>
      <t>včetně tvarovek a uchycení potrubí splaškové potrubí HT DN40</t>
    </r>
  </si>
  <si>
    <r>
      <t>potrubí plastové z PP dle ČSN EN 1451-1 spojované těsnícími kroužky</t>
    </r>
    <r>
      <rPr>
        <b/>
        <sz val="10"/>
        <rFont val="Times New Roman"/>
        <family val="1"/>
      </rPr>
      <t xml:space="preserve"> </t>
    </r>
    <r>
      <rPr>
        <sz val="10"/>
        <rFont val="Arial"/>
        <family val="2"/>
      </rPr>
      <t>včetně tvarovek a uchycení potrubí splaškové potrubí HT DN32</t>
    </r>
  </si>
  <si>
    <t>obalení potrubí kanalizace HT40 tepelnou izolací tl.30mm s povrchem a hliníkovou folií</t>
  </si>
  <si>
    <t>vsazení odbočky do stávajícího potrubí HT</t>
  </si>
  <si>
    <t>napojení nového připojovacího potrubí HT na stávající potrubí kanalizace</t>
  </si>
  <si>
    <t>sifon s kuličkou pro napojení odpadu kondenzátu jednotek VZT - např. typ HL 136.N</t>
  </si>
  <si>
    <t>otevřený sifon s kuličkou pro napojení odpadu konvektomatu, změkčovače, kávovaru - např. typ HL21</t>
  </si>
  <si>
    <t>sifon pračkový pro napojení odpadu mycího stroje - např. typ HL400</t>
  </si>
  <si>
    <t>přivzdušňovací ventil o minimálním průtoku 1.25 l/s - např. typ HL904</t>
  </si>
  <si>
    <t>demontáž stávajícího připojovacího  potrubí</t>
  </si>
  <si>
    <t>2/ Kanalizace</t>
  </si>
  <si>
    <t>Zařizovací předměty a vybavení celkem</t>
  </si>
  <si>
    <r>
      <t xml:space="preserve">Pol. A5-kombinace výlevka-umyvadlo </t>
    </r>
    <r>
      <rPr>
        <b/>
        <sz val="10"/>
        <rFont val="Arial CE"/>
        <family val="2"/>
      </rPr>
      <t>KVt</t>
    </r>
  </si>
  <si>
    <r>
      <t xml:space="preserve">Pol. A4-dřez technologie </t>
    </r>
    <r>
      <rPr>
        <b/>
        <sz val="10"/>
        <rFont val="Arial CE"/>
        <family val="2"/>
      </rPr>
      <t>DŘt1</t>
    </r>
  </si>
  <si>
    <r>
      <t xml:space="preserve">Pol. A3-dřez technologie </t>
    </r>
    <r>
      <rPr>
        <b/>
        <sz val="10"/>
        <rFont val="Arial CE"/>
        <family val="2"/>
      </rPr>
      <t>DŘt</t>
    </r>
  </si>
  <si>
    <r>
      <t xml:space="preserve">Pol. A2-umyvadlo technologie </t>
    </r>
    <r>
      <rPr>
        <b/>
        <sz val="10"/>
        <rFont val="Arial CE"/>
        <family val="2"/>
      </rPr>
      <t>Ut</t>
    </r>
  </si>
  <si>
    <r>
      <t xml:space="preserve">Pol. A1-umyvátko rohové </t>
    </r>
    <r>
      <rPr>
        <b/>
        <sz val="10"/>
        <rFont val="Arial CE"/>
        <family val="2"/>
      </rPr>
      <t>UR</t>
    </r>
  </si>
  <si>
    <t>1/ Zařizovací předměty a vybavení dle písmenného označení v příloze technické specifikace - bod "A"</t>
  </si>
  <si>
    <t xml:space="preserve">Cena bez DPH celkem </t>
  </si>
  <si>
    <t>Jednotková cena bez DPH</t>
  </si>
  <si>
    <t>Množství dle PD</t>
  </si>
  <si>
    <t>Měrná jednotka</t>
  </si>
  <si>
    <t>Popis dodávek a montážních úkonů</t>
  </si>
  <si>
    <t>Položka</t>
  </si>
  <si>
    <t>tel.: 233321707</t>
  </si>
  <si>
    <t>D.1.4.1 - Zdravotně technické instalace</t>
  </si>
  <si>
    <t>Část:</t>
  </si>
  <si>
    <t>272 01 Kladno</t>
  </si>
  <si>
    <t>Generální finanční ředitelství</t>
  </si>
  <si>
    <t>Investor:</t>
  </si>
  <si>
    <t>Čelakovského 1245</t>
  </si>
  <si>
    <t>Projekt pro provedení stavby</t>
  </si>
  <si>
    <t>Stupeň PD:</t>
  </si>
  <si>
    <t>Ing.J.Sýkora                    JASYPROJEKT</t>
  </si>
  <si>
    <t>Akce :</t>
  </si>
  <si>
    <t>Celkem za</t>
  </si>
  <si>
    <t>Vypracování výchozí revizní zprávy</t>
  </si>
  <si>
    <t>Vypracování dokumentace skutečného stavu</t>
  </si>
  <si>
    <t>hod.</t>
  </si>
  <si>
    <t>Demontáž stáv. instalace</t>
  </si>
  <si>
    <t>Termostat pro topný kabel</t>
  </si>
  <si>
    <t>Topný kabel, 200 W/m</t>
  </si>
  <si>
    <t>Rozvaděč "R12" (přezbrojení)</t>
  </si>
  <si>
    <t>Trubka PVC 32 v popdlaze</t>
  </si>
  <si>
    <t>Vodič CY 6 - žluto/zelený</t>
  </si>
  <si>
    <t>Kabel CYKY 5x6</t>
  </si>
  <si>
    <t>Kabel CYKY 5x4</t>
  </si>
  <si>
    <t>Kabel CYKY 5x2,5</t>
  </si>
  <si>
    <t>Kabel CYKY 3x2,5</t>
  </si>
  <si>
    <t>Kabel CYKY 5x1,5</t>
  </si>
  <si>
    <t>Kabel CYKY 4x1,5</t>
  </si>
  <si>
    <t>Kabel CYKY 3x1,5</t>
  </si>
  <si>
    <t>Kabel CYKY 2x1,5</t>
  </si>
  <si>
    <t>Krabice instalační</t>
  </si>
  <si>
    <t>Krabice přístrojová</t>
  </si>
  <si>
    <t>Spínač 3pólový, 32 A</t>
  </si>
  <si>
    <t>Zásuvka 1pólová, jednoduchá, s víčkem</t>
  </si>
  <si>
    <t>Spínač střídavý, dvojitý</t>
  </si>
  <si>
    <t>Spínač střídavý</t>
  </si>
  <si>
    <t>Spínač 1pólový</t>
  </si>
  <si>
    <t>Nouz. sv.11 W,s invertorem, 2 hod.</t>
  </si>
  <si>
    <t>Zář. sv.2x36 W, prachotěs, závěsné, s invertorem</t>
  </si>
  <si>
    <t>Zář. sv.2x36 W, prachotěs, závěsné</t>
  </si>
  <si>
    <t>Nástěnné sv. 21 W (RENDL/SLICK)</t>
  </si>
  <si>
    <t>Nástěnné sv. 21 W (čočka)</t>
  </si>
  <si>
    <t>ELEKTROINSTALACE</t>
  </si>
  <si>
    <t>Díl:</t>
  </si>
  <si>
    <t>celkem (Kč)</t>
  </si>
  <si>
    <t>cena / MJ</t>
  </si>
  <si>
    <t>množství</t>
  </si>
  <si>
    <t>Název položky</t>
  </si>
  <si>
    <t>Číslo položky</t>
  </si>
  <si>
    <t>P.č.</t>
  </si>
  <si>
    <t>Objekt :</t>
  </si>
  <si>
    <t>Rozpočet:</t>
  </si>
  <si>
    <t xml:space="preserve">STAVEBNÍ ÚPRAVY A REKONSTR. GASTRO </t>
  </si>
  <si>
    <t>Stavba :</t>
  </si>
  <si>
    <t>Cena celkem</t>
  </si>
  <si>
    <t>KPL</t>
  </si>
  <si>
    <t>99.8</t>
  </si>
  <si>
    <t>Dokumentace nutná k předání zařízení uživateli</t>
  </si>
  <si>
    <t>S0 01</t>
  </si>
  <si>
    <t>VZT</t>
  </si>
  <si>
    <t>99.7</t>
  </si>
  <si>
    <t>Komplexní vyzkoušení a uvedení zařízení do provozu</t>
  </si>
  <si>
    <t>99.6</t>
  </si>
  <si>
    <t>Měření výkonových parametrů a zaregulování VZT zařízení</t>
  </si>
  <si>
    <t>99.5</t>
  </si>
  <si>
    <t>Autorizované měření hluku</t>
  </si>
  <si>
    <t>99.4</t>
  </si>
  <si>
    <t>Doprava</t>
  </si>
  <si>
    <t>99.3</t>
  </si>
  <si>
    <t>Montážní materiál</t>
  </si>
  <si>
    <t>99.2</t>
  </si>
  <si>
    <t>Montážní práce</t>
  </si>
  <si>
    <t>99.1</t>
  </si>
  <si>
    <t>Demontážní práce</t>
  </si>
  <si>
    <t>Zařízení společné</t>
  </si>
  <si>
    <t>BM</t>
  </si>
  <si>
    <t>1.401</t>
  </si>
  <si>
    <t xml:space="preserve">Chladivové potrubí 9,5/19,1 vč. izolace a příslušenství </t>
  </si>
  <si>
    <t>M2</t>
  </si>
  <si>
    <t>1.302</t>
  </si>
  <si>
    <t>Kruhové potrubí SPIRO do průměru 200 - 60% tvarovek včetně příslušenství</t>
  </si>
  <si>
    <t>1.301</t>
  </si>
  <si>
    <t>Kruhové potrubí SPIRO do průměru 140 - 10% tvarovek včetně příslušenství</t>
  </si>
  <si>
    <t>1.204</t>
  </si>
  <si>
    <t>VZT potrubí - tvarovky se stranami přes 250 mm - čtyřhranné potrubí z předizolovaných desek tl. 20mm včetně příslušenství</t>
  </si>
  <si>
    <t>1.203</t>
  </si>
  <si>
    <t>VZT potrubí - tvarovky se stranou do 250 mm - čtyřhranné potrubí z předizolovaných desek tl. 20mm včetně příslušenství</t>
  </si>
  <si>
    <t>1.202</t>
  </si>
  <si>
    <t>VZT potrubí - trouby rovné se stranami nad 250 mm - čtyřhranné potrubí z předizolovaných desek tl. 20mm včetně příslušenství</t>
  </si>
  <si>
    <t>1.201</t>
  </si>
  <si>
    <t>VZT potrubí - trouby rovné se stranou do 250 mm - čtyřhranné potrubí z předizolovaných desek tl. 20mm včetně příslušenství</t>
  </si>
  <si>
    <t>1.104</t>
  </si>
  <si>
    <t>VZT potrubí - vodotěsné -  - tvarovky se stranou nad 250 mm - čtyřhranné potrubí z pozinkovaného plechu tl. 0,8mm včetně příslušenství</t>
  </si>
  <si>
    <t>1.103</t>
  </si>
  <si>
    <t>VZT potrubí - vodotěsné -  - tvarovky se stranou do 250 mm - čtyřhranné potrubí z pozinkovaného plechu tl. 0,8mm včetně příslušenství</t>
  </si>
  <si>
    <t xml:space="preserve">1.102 </t>
  </si>
  <si>
    <t>VZT potrubí - vodotěsné - trouby rovné se stranou nad 250 mm - čtyřhranné potrubí z pozinkovaného plechu tl. 0,8mm včetně příslušenství</t>
  </si>
  <si>
    <t xml:space="preserve">1.101 </t>
  </si>
  <si>
    <t>VZT potrubí - vodotěsné - trouby rovné se stranou do 250 mm - čtyřhranné potrubí z pozinkovaného plechu tl. 0,8mm včetně příslušenství</t>
  </si>
  <si>
    <t>1.083</t>
  </si>
  <si>
    <t>Protipožární izolace, časová odolnost dle PBŘS</t>
  </si>
  <si>
    <t>1.081</t>
  </si>
  <si>
    <t xml:space="preserve">Tepelná izolace s Al polepem pro čtyřhranné potrubí - tl. 40mm </t>
  </si>
  <si>
    <t>KS</t>
  </si>
  <si>
    <t>1.042</t>
  </si>
  <si>
    <t>Výustka komfortní jednořadá s regulací R1 400x140 mm, odvodní</t>
  </si>
  <si>
    <t>1.041</t>
  </si>
  <si>
    <t>Výustka komfortní dvouřadá s regulací R1 560x200 mm</t>
  </si>
  <si>
    <t>1.032</t>
  </si>
  <si>
    <t>Požární klapka těsná - provedení: ruční a teplotní, velikost 400x315</t>
  </si>
  <si>
    <t>1.031</t>
  </si>
  <si>
    <t>1.021</t>
  </si>
  <si>
    <t>Regulační klapka d160, ruční ovládání</t>
  </si>
  <si>
    <t>1.015</t>
  </si>
  <si>
    <t>Kulisový tlumič hluku 200x310-800</t>
  </si>
  <si>
    <t>1.012</t>
  </si>
  <si>
    <t>Buňka tlumiče hluku 500x250-1000</t>
  </si>
  <si>
    <t>1.011</t>
  </si>
  <si>
    <t>Buňka tlumiče hluku 500x250-1500</t>
  </si>
  <si>
    <t>1.006</t>
  </si>
  <si>
    <t>Nástěnný indukční odsavač par - nerezové provedení, vč. lapačů tuku, osvětlení, s regulačními klapkami v hrdlech as indukčním systémem. Zavěšena v prostoru.Rozměr 1200x2800</t>
  </si>
  <si>
    <t>1.004</t>
  </si>
  <si>
    <t>Řídící skříňka pro KJ (poz.1.003)</t>
  </si>
  <si>
    <t>1.003</t>
  </si>
  <si>
    <t>Chladící kondenzátorová jednotka s variabilní teplotou chladiva a kontinuálním vytápěním při odmrazování, vč.exp.ventilu, kabelového ovladače, přepínání režimu topení/chlazení, vaničky</t>
  </si>
  <si>
    <t>1.002</t>
  </si>
  <si>
    <t>Odvodní ventilátor</t>
  </si>
  <si>
    <t>1.001</t>
  </si>
  <si>
    <t>Sestavná klimatizační jednotka ve vnitřním podstropním provedení, horizontální uspořádání, přívod, odvod, rekuperace,  včetně frekvenčních měničů a tlumících vložek, MaR (vč. FM, kouř.čidla) a jeho prokabelování</t>
  </si>
  <si>
    <t>VZT.01 - Větrání kuchyně</t>
  </si>
  <si>
    <t>Nedílnou součástí tohoto výkazu je technická zpráva, výkresová dokumentace a specifikace.
Uvedené ceny jsou projekční odhad.</t>
  </si>
  <si>
    <t>Celkem (bez DPH)</t>
  </si>
  <si>
    <t>Jednotková cena (bez DPH)</t>
  </si>
  <si>
    <t>Jednotka</t>
  </si>
  <si>
    <t>Odkaz na specifikace</t>
  </si>
  <si>
    <t>Popis položky</t>
  </si>
  <si>
    <t>URS PSV</t>
  </si>
  <si>
    <t>Položka č.</t>
  </si>
  <si>
    <t>Značení objektu</t>
  </si>
  <si>
    <t>Zkratka prof.</t>
  </si>
  <si>
    <t>Část :  VZDUCHOTECHNIKA  -  V Ý K A Z   V Ý M Ě R</t>
  </si>
  <si>
    <t>Sada GN, hrnců a poklic dle specifikace</t>
  </si>
  <si>
    <t>81-91</t>
  </si>
  <si>
    <t>105/50</t>
  </si>
  <si>
    <t>105   /50</t>
  </si>
  <si>
    <t>Nárožní úhelník podomítkový; 6x ůhel 90°, 3x úhel otevřený</t>
  </si>
  <si>
    <t>73</t>
  </si>
  <si>
    <t>470/ 40</t>
  </si>
  <si>
    <t>1250/ 1350</t>
  </si>
  <si>
    <t>Nosné podnoží s vyplechovanou a vyztuženou plochou na skladbu  PET lahví a přepravek (balení);  vzadu a vlevo límec 280 mm s otvory pro kotvení do zdiva. Přední nohy výškově stavitelné; vlevo úhel 94,7°;</t>
  </si>
  <si>
    <t>72</t>
  </si>
  <si>
    <t>Ø350</t>
  </si>
  <si>
    <t>Škrabka brambor a zeleniny, náplň 4 kg (70 kg /hod) - stolní, energie : 0,3 kW /230 V, pevný přívod do krabice, voda : SV DN 20, odpad : do dřezu</t>
  </si>
  <si>
    <t>71</t>
  </si>
  <si>
    <t xml:space="preserve">Umyvadlo  nerez se směšovací baterií bez ručního ovládání uzavírání tekoucí vody-tlačná baterie (dřez 340 x 240 x 160), voda : TV, SV DN 15, odpad : DN 50, POZN. : protizápachová uzávěra jsou součástí dodávky ZTI
</t>
  </si>
  <si>
    <t>70</t>
  </si>
  <si>
    <t xml:space="preserve">Nástěnná police dvouetážová
</t>
  </si>
  <si>
    <t>69</t>
  </si>
  <si>
    <t xml:space="preserve">Pracovní stůl s volným spodním prostorem pro chladničku 
</t>
  </si>
  <si>
    <t>68</t>
  </si>
  <si>
    <t xml:space="preserve">Chladící skříň zabudovaná do pracovního stolu, energie : 0,2 kW /230 V, zásuvka 
</t>
  </si>
  <si>
    <t>67</t>
  </si>
  <si>
    <t xml:space="preserve">Pracovní stůl s dřezem, s prolisem, s policí, zadní a pravý lem, dřez 500 x 500 x 250 mm, voda : TV, SV DN 15, odpad : DN 50, POZN. : stojánková směšovací baterie s prodlouženým raménkem a  protizápachová uzávěra jsou součástí dodávky ZTI
</t>
  </si>
  <si>
    <t>66</t>
  </si>
  <si>
    <t>Čtyřpolicový regál umístěný na schody, zadní, boční zaplechování; rozdíl mezi zadními  a předními nohami 155 mm (zadní kratší), nohy výškově stavitelné</t>
  </si>
  <si>
    <t>65</t>
  </si>
  <si>
    <t xml:space="preserve">Chladící skříň dvoudveřová, 600 l  nerezová, energie : 0,45 kW/230 V, zásuvka
</t>
  </si>
  <si>
    <t>64</t>
  </si>
  <si>
    <t>Chladící skříň jednodveřová, 600 l  nerezová, energie : 0,45 kW/230 V, zásuvka</t>
  </si>
  <si>
    <t>63</t>
  </si>
  <si>
    <t xml:space="preserve">Mrazící skříň jednodveřová, 600 l  nerezová, energie : 0,6 kW/230 V, zásuvka
</t>
  </si>
  <si>
    <t>62</t>
  </si>
  <si>
    <t xml:space="preserve">Regál skladový - 4 police  </t>
  </si>
  <si>
    <t>61</t>
  </si>
  <si>
    <t>60</t>
  </si>
  <si>
    <t>zázemí</t>
  </si>
  <si>
    <t>Chladicí zařízení na doplňkový prodej + regály</t>
  </si>
  <si>
    <t>57 -58</t>
  </si>
  <si>
    <t xml:space="preserve">Výdejní udržovací a chlazený modul vč. GN
 (Chladící vložka, GN, Víka) , 2x vyhřívaný zásobník na nápoje
</t>
  </si>
  <si>
    <t xml:space="preserve">56a        -56h           </t>
  </si>
  <si>
    <r>
      <t xml:space="preserve">Barový pult lomený - </t>
    </r>
    <r>
      <rPr>
        <b/>
        <sz val="11"/>
        <rFont val="Arial"/>
        <family val="2"/>
      </rPr>
      <t>stávající</t>
    </r>
    <r>
      <rPr>
        <sz val="11"/>
        <rFont val="Arial"/>
        <family val="2"/>
      </rPr>
      <t xml:space="preserve">
 rozměry : (1200 + 1100) x 700 x 900 mm
 nutno uvažovat se zabudováním technologických zařízení
</t>
    </r>
  </si>
  <si>
    <r>
      <t xml:space="preserve">Barové zápultí lomené se zabudovaným dřezema umývátkem  - </t>
    </r>
    <r>
      <rPr>
        <b/>
        <sz val="11"/>
        <rFont val="Arial"/>
        <family val="2"/>
      </rPr>
      <t>stávající</t>
    </r>
    <r>
      <rPr>
        <sz val="11"/>
        <rFont val="Arial"/>
        <family val="2"/>
      </rPr>
      <t xml:space="preserve">
 rozměry : (2400 + 1200) x 500 x 900 (resp. 1900) mm
 voda       :   2 x SV, TV DN 15 
 odpad     :   2 x DN 50
 nutno uvažovat se zabudováním technologických zařízení
</t>
    </r>
  </si>
  <si>
    <r>
      <t xml:space="preserve">Pokladna  - </t>
    </r>
    <r>
      <rPr>
        <b/>
        <sz val="11"/>
        <rFont val="Arial"/>
        <family val="2"/>
      </rPr>
      <t>dodávka provozovatele</t>
    </r>
    <r>
      <rPr>
        <sz val="11"/>
        <rFont val="Arial"/>
        <family val="2"/>
      </rPr>
      <t xml:space="preserve">
 energie  : 2 x 0,1 kW/230 V, zásuvka 
</t>
    </r>
  </si>
  <si>
    <t xml:space="preserve">Chladící skříň zabudovaná do barového pultu, energie : 0,1 kW /230 V, zásuvka 
</t>
  </si>
  <si>
    <r>
      <t xml:space="preserve">Výčepní zařízení, stojan, oplach, dochlazovací jednotka - </t>
    </r>
    <r>
      <rPr>
        <b/>
        <sz val="11"/>
        <rFont val="Arial"/>
        <family val="2"/>
      </rPr>
      <t xml:space="preserve">stávající, </t>
    </r>
    <r>
      <rPr>
        <sz val="11"/>
        <rFont val="Arial"/>
        <family val="2"/>
      </rPr>
      <t>zabudované do barového zápultí, energie : 0,7 kW/230 V, zásuvka, voda : SV DN 15, odpad : DN 40</t>
    </r>
  </si>
  <si>
    <t xml:space="preserve">El. kávovar dvouvýtokový se čtečkou karet,  změkčovačem, ohřívačem šálků a chladicím boxem na mléko, energie : 2,3 kW/230 V, zásuvka, voda : SV DN 15, odpad : DN 40 
</t>
  </si>
  <si>
    <t>restaurace</t>
  </si>
  <si>
    <t>Chladicí skříň jednodveřová, nerezová,prosklená , 600 ltr.</t>
  </si>
  <si>
    <t>Pojízdný ohřevný talířový zásobník na talíře 55ks</t>
  </si>
  <si>
    <t>Nástěnná skříňka s posuvnými dvířky</t>
  </si>
  <si>
    <t>1600/ 1480</t>
  </si>
  <si>
    <t xml:space="preserve">Pracovní stůl skříňkový s posuvnými dvířky zprava, zleva 3x nad sebou zásuvka, zadní, pravý  a levý  lem; na pravé straně zkosení 83°, </t>
  </si>
  <si>
    <t>Pojízdný stojan nerezový se vsuny pro GN1/1; 18 vsunů, 2x kolečko s brzdou, 2x bez brzdy, 2x s brzdou</t>
  </si>
  <si>
    <t>Stolní váha digitální 30 kg, energie : 0,1 kW /230 V, zásuvka</t>
  </si>
  <si>
    <t>Chladicí skříň jednodveřová, 600 l  nerezová, energie : 0,5 kW/230 V, zásuvka</t>
  </si>
  <si>
    <t xml:space="preserve">El.  univerzální robot – stolní, nádoba 10 l, s přídavnými strojky, energie : 0,3 kW/230 V, zásuvka </t>
  </si>
  <si>
    <t xml:space="preserve">Nářezový stroj průměr nože 300 mm, energie : 0,3 kW /230 V, zásuvka 
</t>
  </si>
  <si>
    <t>Nástěnná police jednoetážová</t>
  </si>
  <si>
    <t>2240/2360</t>
  </si>
  <si>
    <t>Pracovní stůl s dřezem, na levé straně zkosený s vybráním pro sloup, zadní a boční lemy, dřez 400x400x250, vpravo výklopný koš, částečně police, voda : SV, TV DN 15, odpad : DN 50, POZN. : stojánková směšovací baterie  a protizápachová uzávěra jsou součástí ZTI.</t>
  </si>
  <si>
    <t>630/ 570</t>
  </si>
  <si>
    <t>Pracovní stůl skříňkový se spodní  policí, střední police výškově přestavitelná;  na čelní ploše křídlová dvířka, zadní límec; vpravo vsazené čelo na čelní plochu sousední pracovní desky, úhel cca 95,5°,</t>
  </si>
  <si>
    <t>Šokový zchlazovač a zmrazovač - pojízdný, 3 x GN 1 /1, kapacita 11 kg, energie : 2,8 kW /230 V, zásuvka</t>
  </si>
  <si>
    <t>Mrazící skříň jednodveřová, 153 l , vnější plášť nerez, energie : 0,1 kW/230 V, zásuvka</t>
  </si>
  <si>
    <t>Výdejní stůl zkosený pod úhlem 96° s pravým límcem, spodní prostor volný zleva pro podstolovou mrazničku, elektrická zásuvka umístěna na kostrě stolu zleva.; Pohledové opláštění zad.</t>
  </si>
  <si>
    <t>Výdejní galerka dvouetážová kotvená do technologického  zařízení s infraohřevem pod horní policí pevný přívod elektro z pozice 27, na pravé straně  vypínač infra;</t>
  </si>
  <si>
    <t xml:space="preserve">Výdejní stůl s vodní lázní pro 3 x GN 1/1, stacionární; spodní prostor se spodní policí, oboustranné boční a čelní (pohledové) zaplechování. Vpravo i vlevo vsazené čelo.Základní sada gastronádob 3x GN1/1-200  s držadly a víky s otvorm pro naběračku. Na stole i ovládání pro infra, energie : 4,1 kW/400 V, pevný přívod (přívod i pro infra), voda : SV DN 20, odpad : O 3/4" 
</t>
  </si>
  <si>
    <t>Stolový nástavec otevřený jednodílný s levým zaplechovaným bokem, na vnitřní straně zaplechování umístěna elektrozásuvka pro MW (pozice 26); elektropřívod použít z pozice 25</t>
  </si>
  <si>
    <t>-</t>
  </si>
  <si>
    <t xml:space="preserve">Mikrovlnná trouba (umístěna na stolový nástavec 26.1), rozměry : 510 x 306 x 330 mm, energie : 1,5 kW/230 V, zásuvka,  POZN.: dodávka vč. stolového nástavce 26.1 
</t>
  </si>
  <si>
    <t>Zástěna pojízdná-jeckelový rám 50x50, vložená výplň - plexi;  (pravý úhel)-3x kolečko PR 100 s brzdou.</t>
  </si>
  <si>
    <t>Pracovní stůl s policí, zadní a levý lem se zákrytem;  na zadní a boční straně opláštění</t>
  </si>
  <si>
    <t xml:space="preserve">Odsávací nerez digestoř  dělěná s filtry a osvětlením nástropní dvoustranná ; energie :  230 V přes vypínač na stěně pro osvětlení; POZN. :  bez vl. ventilátoru, napojit na VZT 
</t>
  </si>
  <si>
    <t>Vododvodní baterie zabudovaná do pozice 21 s otočným vysokým raménkem; SV DN 20</t>
  </si>
  <si>
    <t>Nerezový sokl pod varný blok TL 2 mm, zesílený výztuhami, výška rámu 150mm.</t>
  </si>
  <si>
    <t xml:space="preserve">Neutrální instalační modul ve varném bloku na podestavbě s odnímatelným předním čelem
</t>
  </si>
  <si>
    <t xml:space="preserve">Neutrální modul se zásuvkou ve varném bloku na podestavbě s dvířky
</t>
  </si>
  <si>
    <t xml:space="preserve">El. fritéza jednokošová, 1 x 8,5 l na podestavbě , s olejovým čerpadlem, energie : 1 x 8 kW/ 400 V, pevný přívod 
</t>
  </si>
  <si>
    <t xml:space="preserve">El. multifunkční nesklopná pánev 13 l na podestavbě, energie : 4,8 kW/400 V, pevný přívod 
</t>
  </si>
  <si>
    <t xml:space="preserve">El. Indukční sporák na oboustranně otevřené podestavbě, energie : 2 x 10 kW/400 V, pevný přívod 
</t>
  </si>
  <si>
    <t>Ø 400</t>
  </si>
  <si>
    <t>Nádoba na odpadky, nerez, pojízdná 50 litrů</t>
  </si>
  <si>
    <t xml:space="preserve">Nástěnná police šikmá na koše , na pravé straně trubička pro odtok
</t>
  </si>
  <si>
    <t xml:space="preserve">Pracovní stůl s dřezem vlevo, prolis pracovní plochy, zadní lem; tlaková baterie se sprchou, dřez 450 x 450 x 250 mm, voda : TV, SV DN 15, odpad : DN 50; POZN. : směšovací baterie je součástí dodávky TECHNOLOGIE, protizápachová uzávěra je součástí dodávky ZTI 
</t>
  </si>
  <si>
    <t>1430/ 1520</t>
  </si>
  <si>
    <t xml:space="preserve">Pracovní stůl s volným prostorem pro myčku – ATYP. Zkosení vlevo úhel 97,7°,  zadní a levý lem, vpravo bez přesahu, vsazené čelo.
</t>
  </si>
  <si>
    <t xml:space="preserve">Mycí stroj na nádobí 40 košů/hod (720 tal/hod), podpultový, dvouplášťový, vč. modulu na úpravu vody pomocí reverzní osmózy, energie : 9,5 kW/400 V, pevný přívod, voda : TV DN 20, odpad : DN 50, </t>
  </si>
  <si>
    <t xml:space="preserve">Regál nerez , 4 police
</t>
  </si>
  <si>
    <t xml:space="preserve">Nástěnná police dvouetážová ; horní police 1x 905mm, 2x 830mm; spodní police 3x 905mm; 
</t>
  </si>
  <si>
    <t xml:space="preserve">Pracovní stůl s dřezem a prolisem, roštem, zadní lem, s tlakovou baterií se sprchou, dřez:700 x 500 x 300mm, voda : TV, SV DN 15, odpad : DN 50, POZN. :  směšovací baterie je součástí dodávky TECHNOLOGIE, protizápachová uzávěra je součástí dodávky ZTI 
</t>
  </si>
  <si>
    <t>Kombinace umyvadlo - výlevka  nerez  umyvadlo má směšovací baterií bez ručního ovládání uzavírání tekoucí 
vody; zadní límec , rozměry : 500 x 700 x 950 mm, voda : TV, SV DN 15, odpad : DN 50, POZN. : stojánková směšovací baterie je součástí dodávky gastra; protizápachová uzávěra jsou 
součástí dodávky ZTI</t>
  </si>
  <si>
    <t xml:space="preserve">Pracovní stůl s dřezem, s policí, zadní lem, dřez 400 x 400 x 250 mm, voda : TV, SV DN 15, odpad : DN 50, POZN. : stojánková směšovací baterie s prodlouženým raménkem a  protizápachová uzávěra jsou součástí dodávky ZTI
</t>
  </si>
  <si>
    <t>Chladící stůl zásuvkový – 2 sekce; zadní límec, energie : 0,5 kW /230 V, zásuvka</t>
  </si>
  <si>
    <t xml:space="preserve">Pracovní stůl s policí, zadní a levý lem,  deska na levé straně zkosená pod úhlem cca 85,6°; na spodní polici z levé strany uprostřed průchodka Ø 80mm
</t>
  </si>
  <si>
    <t>480/ 445</t>
  </si>
  <si>
    <t xml:space="preserve">Pracovní stůl 7x vsun GN1/1-vyjímatelné provedení vsunů, zadní a levý lem; vpravo úhel 85,5°,boční i zadní zaplechování; </t>
  </si>
  <si>
    <t xml:space="preserve">Kondenzační nerez digestoř s filtry pro sestavu  konvektomatů, POZN. : bez napojení na VZT 
</t>
  </si>
  <si>
    <t>Automatický změkčovač vody</t>
  </si>
  <si>
    <t>1a</t>
  </si>
  <si>
    <t>752 (1545)</t>
  </si>
  <si>
    <t xml:space="preserve">El. konvektomat Duo 2 x 6 x GN 1/1, energie: 2 x 11 kW /400 V, pevný přívod, voda : 2 x SV DN 20, odpad : O 1 1/4"
</t>
  </si>
  <si>
    <t>kuchyně</t>
  </si>
  <si>
    <t>v.</t>
  </si>
  <si>
    <t>hl.</t>
  </si>
  <si>
    <t>š.</t>
  </si>
  <si>
    <t>cena celkem (Kč)</t>
  </si>
  <si>
    <t>cena /ks (Kč)</t>
  </si>
  <si>
    <t>rozměry [ mm ]</t>
  </si>
  <si>
    <t>stručný popis</t>
  </si>
  <si>
    <t>poz.</t>
  </si>
  <si>
    <t>346244369</t>
  </si>
  <si>
    <t>Zástěna pro zakrytí chladící jednotky, viz. výkres č. D1.1-107</t>
  </si>
  <si>
    <t>Odvětrání - viz. 11151360_Telc_D11_108 doplnění GFŘ</t>
  </si>
  <si>
    <t>Zábradlí - viz. 11151360_Telc_D11_108 doplnění GFŘ</t>
  </si>
  <si>
    <t>Navýšení rezervovaného příkonu odběrného místa - viz. 11151360_Telc_D143_306_Navýšení rezervovaného příkonu odb. místa_doplnění GFŘ</t>
  </si>
  <si>
    <t xml:space="preserve">     Ostatní</t>
  </si>
  <si>
    <t xml:space="preserve">    791 - Zařízení velkokuchyní + Ostatní</t>
  </si>
  <si>
    <r>
      <t xml:space="preserve">Nabídkový nábytek pro snídaňový bufet, POZN. :  </t>
    </r>
    <r>
      <rPr>
        <b/>
        <sz val="11"/>
        <rFont val="Arial"/>
        <family val="2"/>
      </rPr>
      <t>viz. díl D.1.1 - architektonicko - stavební řešení</t>
    </r>
    <r>
      <rPr>
        <sz val="11"/>
        <rFont val="Arial"/>
        <family val="2"/>
      </rPr>
      <t xml:space="preserve">
</t>
    </r>
  </si>
  <si>
    <t>130912 - STAVEBNÍ ÚPRAVY A REKONSTRUKCE GASTRONOMICKÉHO PROVOZU VE VZDĚLÁVACÍM ZAŘÍZENÍ TELČ</t>
  </si>
  <si>
    <t>Stavební úpravy a rekonstrukce gastronomického provozu ve vzdělávacím zařízení Telč</t>
  </si>
  <si>
    <t>PROVOZU TELČ</t>
  </si>
  <si>
    <t>Akce :   STAVEBNÍ ÚPRAVY A REKONSTRUKCE GASTRONOMICKÉHO PROVOZU VE VZDĚLÁVACÍM ZAŘÍZENÍ  TELČ</t>
  </si>
  <si>
    <t>STAVEBNÍ ÚPRAVY A REKONSTRUKCE GASTRONOMICKÉHO PROVOZU VE VZDĚLÁVACÍM ZAŘÍZENÍ TELČ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</si>
</sst>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\ &quot;Kč&quot;"/>
    <numFmt numFmtId="170" formatCode="#,##0\ &quot;Kč&quot;"/>
    <numFmt numFmtId="171" formatCode="#,##0.0"/>
    <numFmt numFmtId="172" formatCode="_-* #,##0\ &quot;Kč&quot;_-;\-* #,##0\ &quot;Kč&quot;_-;_-* &quot;-&quot;??\ &quot;Kč&quot;_-;_-@_-"/>
    <numFmt numFmtId="173" formatCode="0;[Red]0"/>
  </numFmts>
  <fonts count="10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i/>
      <sz val="8"/>
      <color indexed="12"/>
      <name val="Trebuchet MS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 CE"/>
      <family val="2"/>
    </font>
    <font>
      <sz val="12"/>
      <name val="Times New Roman CE"/>
      <family val="0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sz val="13"/>
      <name val="Arial CE"/>
      <family val="2"/>
    </font>
    <font>
      <b/>
      <sz val="13"/>
      <name val="Arial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9"/>
      <color indexed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u val="single"/>
      <sz val="8"/>
      <color indexed="12"/>
      <name val="Trebuchet MS"/>
      <family val="0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u val="single"/>
      <sz val="8"/>
      <color theme="10"/>
      <name val="Trebuchet MS"/>
      <family val="0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>
        <color indexed="63"/>
      </top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28" fillId="0" borderId="0">
      <alignment/>
      <protection/>
    </xf>
    <xf numFmtId="0" fontId="28" fillId="0" borderId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5" fontId="14" fillId="0" borderId="3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 wrapText="1"/>
    </xf>
    <xf numFmtId="168" fontId="27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29" fillId="0" borderId="0" xfId="48" applyFont="1" applyFill="1">
      <alignment/>
      <protection/>
    </xf>
    <xf numFmtId="169" fontId="29" fillId="0" borderId="0" xfId="48" applyNumberFormat="1" applyFont="1" applyFill="1">
      <alignment/>
      <protection/>
    </xf>
    <xf numFmtId="0" fontId="29" fillId="0" borderId="0" xfId="48" applyFont="1" applyFill="1" applyAlignment="1">
      <alignment horizontal="center"/>
      <protection/>
    </xf>
    <xf numFmtId="0" fontId="29" fillId="0" borderId="0" xfId="48" applyFont="1" applyFill="1" applyAlignment="1">
      <alignment horizontal="left" wrapText="1"/>
      <protection/>
    </xf>
    <xf numFmtId="0" fontId="29" fillId="0" borderId="0" xfId="48" applyFont="1" applyFill="1" applyAlignment="1">
      <alignment vertical="top"/>
      <protection/>
    </xf>
    <xf numFmtId="169" fontId="28" fillId="0" borderId="0" xfId="48" applyNumberFormat="1" applyFont="1" applyFill="1">
      <alignment/>
      <protection/>
    </xf>
    <xf numFmtId="4" fontId="28" fillId="0" borderId="0" xfId="48" applyNumberFormat="1" applyFont="1" applyFill="1" applyAlignment="1">
      <alignment horizontal="center"/>
      <protection/>
    </xf>
    <xf numFmtId="0" fontId="28" fillId="0" borderId="0" xfId="48" applyFont="1" applyFill="1" applyAlignment="1">
      <alignment horizontal="center"/>
      <protection/>
    </xf>
    <xf numFmtId="0" fontId="28" fillId="0" borderId="0" xfId="48" applyFont="1" applyFill="1" applyAlignment="1">
      <alignment horizontal="left"/>
      <protection/>
    </xf>
    <xf numFmtId="169" fontId="30" fillId="34" borderId="0" xfId="48" applyNumberFormat="1" applyFont="1" applyFill="1">
      <alignment/>
      <protection/>
    </xf>
    <xf numFmtId="4" fontId="30" fillId="34" borderId="0" xfId="48" applyNumberFormat="1" applyFont="1" applyFill="1" applyAlignment="1">
      <alignment horizontal="center"/>
      <protection/>
    </xf>
    <xf numFmtId="0" fontId="30" fillId="34" borderId="0" xfId="48" applyFont="1" applyFill="1" applyAlignment="1">
      <alignment horizontal="center"/>
      <protection/>
    </xf>
    <xf numFmtId="0" fontId="30" fillId="34" borderId="0" xfId="48" applyFont="1" applyFill="1" applyAlignment="1">
      <alignment horizontal="left"/>
      <protection/>
    </xf>
    <xf numFmtId="0" fontId="30" fillId="0" borderId="0" xfId="48" applyFont="1" applyFill="1" applyAlignment="1">
      <alignment horizontal="left" wrapText="1"/>
      <protection/>
    </xf>
    <xf numFmtId="0" fontId="28" fillId="0" borderId="0" xfId="48" applyFont="1" applyFill="1" applyAlignment="1">
      <alignment horizontal="left" wrapText="1"/>
      <protection/>
    </xf>
    <xf numFmtId="0" fontId="31" fillId="0" borderId="0" xfId="48" applyFont="1">
      <alignment/>
      <protection/>
    </xf>
    <xf numFmtId="0" fontId="31" fillId="0" borderId="0" xfId="48" applyFont="1" applyAlignment="1">
      <alignment wrapText="1"/>
      <protection/>
    </xf>
    <xf numFmtId="0" fontId="28" fillId="0" borderId="0" xfId="48" applyFill="1" applyAlignment="1">
      <alignment horizontal="left" wrapText="1"/>
      <protection/>
    </xf>
    <xf numFmtId="0" fontId="33" fillId="0" borderId="0" xfId="48" applyFont="1" applyFill="1" applyAlignment="1">
      <alignment horizontal="left" wrapText="1"/>
      <protection/>
    </xf>
    <xf numFmtId="169" fontId="33" fillId="0" borderId="0" xfId="48" applyNumberFormat="1" applyFont="1" applyFill="1" applyBorder="1" applyAlignment="1" applyProtection="1">
      <alignment horizontal="center"/>
      <protection/>
    </xf>
    <xf numFmtId="169" fontId="33" fillId="0" borderId="0" xfId="48" applyNumberFormat="1" applyFont="1" applyFill="1" applyBorder="1" applyAlignment="1" applyProtection="1">
      <alignment horizontal="center"/>
      <protection locked="0"/>
    </xf>
    <xf numFmtId="0" fontId="29" fillId="0" borderId="0" xfId="48" applyFont="1" applyFill="1" applyBorder="1" applyAlignment="1" applyProtection="1">
      <alignment horizontal="center"/>
      <protection/>
    </xf>
    <xf numFmtId="3" fontId="29" fillId="0" borderId="0" xfId="48" applyNumberFormat="1" applyFont="1" applyFill="1" applyBorder="1" applyAlignment="1" applyProtection="1">
      <alignment horizontal="center"/>
      <protection/>
    </xf>
    <xf numFmtId="0" fontId="33" fillId="0" borderId="0" xfId="48" applyFont="1" applyFill="1" applyBorder="1" applyAlignment="1" applyProtection="1">
      <alignment horizontal="left" vertical="center" wrapText="1"/>
      <protection/>
    </xf>
    <xf numFmtId="0" fontId="29" fillId="0" borderId="0" xfId="52" applyFont="1" applyFill="1" applyBorder="1" applyAlignment="1" applyProtection="1">
      <alignment horizontal="center" vertical="top"/>
      <protection/>
    </xf>
    <xf numFmtId="169" fontId="35" fillId="0" borderId="36" xfId="48" applyNumberFormat="1" applyFont="1" applyFill="1" applyBorder="1" applyAlignment="1" applyProtection="1">
      <alignment horizontal="center" vertical="center" wrapText="1"/>
      <protection/>
    </xf>
    <xf numFmtId="169" fontId="36" fillId="0" borderId="37" xfId="48" applyNumberFormat="1" applyFont="1" applyFill="1" applyBorder="1" applyAlignment="1" applyProtection="1">
      <alignment horizontal="center" vertical="center" wrapText="1"/>
      <protection/>
    </xf>
    <xf numFmtId="3" fontId="36" fillId="0" borderId="36" xfId="48" applyNumberFormat="1" applyFont="1" applyFill="1" applyBorder="1" applyAlignment="1" applyProtection="1">
      <alignment horizontal="center" vertical="center" wrapText="1"/>
      <protection/>
    </xf>
    <xf numFmtId="0" fontId="36" fillId="0" borderId="37" xfId="48" applyFont="1" applyFill="1" applyBorder="1" applyAlignment="1" applyProtection="1">
      <alignment horizontal="center" vertical="center" wrapText="1"/>
      <protection/>
    </xf>
    <xf numFmtId="0" fontId="35" fillId="0" borderId="36" xfId="48" applyFont="1" applyFill="1" applyBorder="1" applyAlignment="1" applyProtection="1">
      <alignment horizontal="left" vertical="center" wrapText="1"/>
      <protection/>
    </xf>
    <xf numFmtId="0" fontId="35" fillId="0" borderId="38" xfId="48" applyFont="1" applyFill="1" applyBorder="1" applyAlignment="1" applyProtection="1">
      <alignment horizontal="center" vertical="center" wrapText="1"/>
      <protection/>
    </xf>
    <xf numFmtId="0" fontId="29" fillId="0" borderId="0" xfId="48" applyFont="1" applyFill="1" applyAlignment="1">
      <alignment wrapText="1"/>
      <protection/>
    </xf>
    <xf numFmtId="169" fontId="35" fillId="0" borderId="39" xfId="52" applyNumberFormat="1" applyFont="1" applyFill="1" applyBorder="1" applyAlignment="1" applyProtection="1">
      <alignment horizontal="left"/>
      <protection/>
    </xf>
    <xf numFmtId="169" fontId="37" fillId="0" borderId="37" xfId="52" applyNumberFormat="1" applyFont="1" applyFill="1" applyBorder="1" applyAlignment="1" applyProtection="1">
      <alignment horizontal="center"/>
      <protection/>
    </xf>
    <xf numFmtId="0" fontId="37" fillId="0" borderId="37" xfId="52" applyFont="1" applyFill="1" applyBorder="1" applyAlignment="1" applyProtection="1">
      <alignment horizontal="center"/>
      <protection/>
    </xf>
    <xf numFmtId="3" fontId="37" fillId="0" borderId="37" xfId="48" applyNumberFormat="1" applyFont="1" applyFill="1" applyBorder="1" applyAlignment="1" applyProtection="1">
      <alignment horizontal="center"/>
      <protection/>
    </xf>
    <xf numFmtId="0" fontId="35" fillId="0" borderId="37" xfId="48" applyFont="1" applyFill="1" applyBorder="1" applyAlignment="1" applyProtection="1">
      <alignment wrapText="1"/>
      <protection/>
    </xf>
    <xf numFmtId="0" fontId="38" fillId="0" borderId="38" xfId="48" applyFont="1" applyFill="1" applyBorder="1" applyAlignment="1" applyProtection="1">
      <alignment horizontal="right" vertical="top"/>
      <protection/>
    </xf>
    <xf numFmtId="169" fontId="37" fillId="0" borderId="0" xfId="52" applyNumberFormat="1" applyFont="1" applyFill="1" applyBorder="1" applyAlignment="1" applyProtection="1">
      <alignment horizontal="center"/>
      <protection/>
    </xf>
    <xf numFmtId="0" fontId="37" fillId="0" borderId="0" xfId="52" applyFont="1" applyFill="1" applyBorder="1" applyAlignment="1" applyProtection="1">
      <alignment horizontal="center"/>
      <protection/>
    </xf>
    <xf numFmtId="3" fontId="37" fillId="0" borderId="0" xfId="48" applyNumberFormat="1" applyFont="1" applyFill="1" applyBorder="1" applyAlignment="1" applyProtection="1">
      <alignment horizontal="center"/>
      <protection/>
    </xf>
    <xf numFmtId="4" fontId="35" fillId="0" borderId="0" xfId="52" applyNumberFormat="1" applyFont="1" applyFill="1" applyBorder="1" applyAlignment="1" applyProtection="1">
      <alignment wrapText="1"/>
      <protection/>
    </xf>
    <xf numFmtId="0" fontId="38" fillId="0" borderId="40" xfId="52" applyFont="1" applyFill="1" applyBorder="1" applyAlignment="1" applyProtection="1">
      <alignment horizontal="right" vertical="top"/>
      <protection/>
    </xf>
    <xf numFmtId="0" fontId="35" fillId="0" borderId="0" xfId="48" applyFont="1" applyFill="1" applyBorder="1" applyAlignment="1" applyProtection="1">
      <alignment wrapText="1"/>
      <protection/>
    </xf>
    <xf numFmtId="169" fontId="35" fillId="0" borderId="39" xfId="52" applyNumberFormat="1" applyFont="1" applyFill="1" applyBorder="1" applyAlignment="1" applyProtection="1">
      <alignment horizontal="left" wrapText="1"/>
      <protection/>
    </xf>
    <xf numFmtId="3" fontId="39" fillId="0" borderId="0" xfId="48" applyNumberFormat="1" applyFont="1" applyFill="1" applyBorder="1" applyAlignment="1" applyProtection="1">
      <alignment horizontal="center"/>
      <protection/>
    </xf>
    <xf numFmtId="0" fontId="28" fillId="0" borderId="0" xfId="50">
      <alignment/>
      <protection/>
    </xf>
    <xf numFmtId="0" fontId="28" fillId="0" borderId="0" xfId="50" applyAlignment="1">
      <alignment horizontal="right"/>
      <protection/>
    </xf>
    <xf numFmtId="0" fontId="28" fillId="0" borderId="0" xfId="50" applyBorder="1">
      <alignment/>
      <protection/>
    </xf>
    <xf numFmtId="0" fontId="28" fillId="0" borderId="0" xfId="50" applyBorder="1" applyAlignment="1">
      <alignment horizontal="right"/>
      <protection/>
    </xf>
    <xf numFmtId="0" fontId="40" fillId="0" borderId="0" xfId="50" applyFont="1" applyBorder="1" applyAlignment="1">
      <alignment/>
      <protection/>
    </xf>
    <xf numFmtId="4" fontId="41" fillId="0" borderId="0" xfId="50" applyNumberFormat="1" applyFont="1" applyBorder="1">
      <alignment/>
      <protection/>
    </xf>
    <xf numFmtId="0" fontId="41" fillId="0" borderId="0" xfId="50" applyFont="1" applyBorder="1">
      <alignment/>
      <protection/>
    </xf>
    <xf numFmtId="3" fontId="41" fillId="0" borderId="0" xfId="50" applyNumberFormat="1" applyFont="1" applyBorder="1" applyAlignment="1">
      <alignment horizontal="right"/>
      <protection/>
    </xf>
    <xf numFmtId="0" fontId="40" fillId="0" borderId="0" xfId="50" applyFont="1" applyAlignment="1">
      <alignment/>
      <protection/>
    </xf>
    <xf numFmtId="3" fontId="28" fillId="0" borderId="0" xfId="50" applyNumberFormat="1">
      <alignment/>
      <protection/>
    </xf>
    <xf numFmtId="0" fontId="42" fillId="0" borderId="0" xfId="50" applyFont="1">
      <alignment/>
      <protection/>
    </xf>
    <xf numFmtId="4" fontId="43" fillId="34" borderId="41" xfId="50" applyNumberFormat="1" applyFont="1" applyFill="1" applyBorder="1">
      <alignment/>
      <protection/>
    </xf>
    <xf numFmtId="4" fontId="31" fillId="34" borderId="42" xfId="50" applyNumberFormat="1" applyFont="1" applyFill="1" applyBorder="1" applyAlignment="1">
      <alignment horizontal="right"/>
      <protection/>
    </xf>
    <xf numFmtId="4" fontId="31" fillId="34" borderId="43" xfId="50" applyNumberFormat="1" applyFont="1" applyFill="1" applyBorder="1" applyAlignment="1">
      <alignment horizontal="right"/>
      <protection/>
    </xf>
    <xf numFmtId="0" fontId="31" fillId="34" borderId="43" xfId="50" applyFont="1" applyFill="1" applyBorder="1" applyAlignment="1">
      <alignment horizontal="center"/>
      <protection/>
    </xf>
    <xf numFmtId="0" fontId="44" fillId="34" borderId="44" xfId="50" applyFont="1" applyFill="1" applyBorder="1">
      <alignment/>
      <protection/>
    </xf>
    <xf numFmtId="49" fontId="44" fillId="34" borderId="41" xfId="50" applyNumberFormat="1" applyFont="1" applyFill="1" applyBorder="1" applyAlignment="1">
      <alignment horizontal="left"/>
      <protection/>
    </xf>
    <xf numFmtId="0" fontId="31" fillId="34" borderId="41" xfId="50" applyFont="1" applyFill="1" applyBorder="1" applyAlignment="1">
      <alignment horizontal="center"/>
      <protection/>
    </xf>
    <xf numFmtId="4" fontId="45" fillId="0" borderId="45" xfId="50" applyNumberFormat="1" applyFont="1" applyBorder="1">
      <alignment/>
      <protection/>
    </xf>
    <xf numFmtId="4" fontId="45" fillId="0" borderId="45" xfId="50" applyNumberFormat="1" applyFont="1" applyBorder="1" applyAlignment="1">
      <alignment horizontal="right"/>
      <protection/>
    </xf>
    <xf numFmtId="49" fontId="45" fillId="0" borderId="45" xfId="50" applyNumberFormat="1" applyFont="1" applyBorder="1" applyAlignment="1">
      <alignment horizontal="center" shrinkToFit="1"/>
      <protection/>
    </xf>
    <xf numFmtId="0" fontId="45" fillId="0" borderId="45" xfId="50" applyFont="1" applyBorder="1" applyAlignment="1">
      <alignment vertical="top" wrapText="1"/>
      <protection/>
    </xf>
    <xf numFmtId="49" fontId="45" fillId="0" borderId="45" xfId="50" applyNumberFormat="1" applyFont="1" applyBorder="1" applyAlignment="1">
      <alignment horizontal="left" vertical="top"/>
      <protection/>
    </xf>
    <xf numFmtId="0" fontId="45" fillId="0" borderId="45" xfId="50" applyFont="1" applyBorder="1" applyAlignment="1">
      <alignment horizontal="center" vertical="top"/>
      <protection/>
    </xf>
    <xf numFmtId="4" fontId="45" fillId="0" borderId="41" xfId="50" applyNumberFormat="1" applyFont="1" applyBorder="1" applyAlignment="1">
      <alignment horizontal="right"/>
      <protection/>
    </xf>
    <xf numFmtId="49" fontId="45" fillId="0" borderId="41" xfId="50" applyNumberFormat="1" applyFont="1" applyBorder="1" applyAlignment="1">
      <alignment horizontal="center" shrinkToFit="1"/>
      <protection/>
    </xf>
    <xf numFmtId="0" fontId="46" fillId="0" borderId="0" xfId="50" applyFont="1">
      <alignment/>
      <protection/>
    </xf>
    <xf numFmtId="0" fontId="46" fillId="0" borderId="41" xfId="50" applyFont="1" applyBorder="1">
      <alignment/>
      <protection/>
    </xf>
    <xf numFmtId="0" fontId="45" fillId="0" borderId="41" xfId="50" applyFont="1" applyBorder="1" applyAlignment="1">
      <alignment vertical="top" wrapText="1"/>
      <protection/>
    </xf>
    <xf numFmtId="4" fontId="45" fillId="0" borderId="41" xfId="50" applyNumberFormat="1" applyFont="1" applyBorder="1">
      <alignment/>
      <protection/>
    </xf>
    <xf numFmtId="4" fontId="45" fillId="0" borderId="46" xfId="50" applyNumberFormat="1" applyFont="1" applyBorder="1" applyAlignment="1">
      <alignment horizontal="right"/>
      <protection/>
    </xf>
    <xf numFmtId="0" fontId="28" fillId="0" borderId="0" xfId="50" applyNumberFormat="1">
      <alignment/>
      <protection/>
    </xf>
    <xf numFmtId="0" fontId="31" fillId="0" borderId="42" xfId="50" applyNumberFormat="1" applyFont="1" applyBorder="1">
      <alignment/>
      <protection/>
    </xf>
    <xf numFmtId="0" fontId="31" fillId="0" borderId="43" xfId="50" applyNumberFormat="1" applyFont="1" applyBorder="1" applyAlignment="1">
      <alignment horizontal="right"/>
      <protection/>
    </xf>
    <xf numFmtId="0" fontId="31" fillId="0" borderId="43" xfId="50" applyFont="1" applyBorder="1" applyAlignment="1">
      <alignment horizontal="center"/>
      <protection/>
    </xf>
    <xf numFmtId="0" fontId="43" fillId="0" borderId="44" xfId="50" applyFont="1" applyBorder="1">
      <alignment/>
      <protection/>
    </xf>
    <xf numFmtId="49" fontId="43" fillId="0" borderId="47" xfId="50" applyNumberFormat="1" applyFont="1" applyBorder="1" applyAlignment="1">
      <alignment horizontal="left"/>
      <protection/>
    </xf>
    <xf numFmtId="0" fontId="43" fillId="0" borderId="47" xfId="50" applyFont="1" applyBorder="1" applyAlignment="1">
      <alignment horizontal="center"/>
      <protection/>
    </xf>
    <xf numFmtId="0" fontId="47" fillId="34" borderId="41" xfId="50" applyFont="1" applyFill="1" applyBorder="1" applyAlignment="1">
      <alignment horizontal="center"/>
      <protection/>
    </xf>
    <xf numFmtId="0" fontId="47" fillId="34" borderId="42" xfId="50" applyFont="1" applyFill="1" applyBorder="1" applyAlignment="1">
      <alignment horizontal="center"/>
      <protection/>
    </xf>
    <xf numFmtId="0" fontId="47" fillId="34" borderId="42" xfId="50" applyNumberFormat="1" applyFont="1" applyFill="1" applyBorder="1" applyAlignment="1">
      <alignment horizontal="center"/>
      <protection/>
    </xf>
    <xf numFmtId="49" fontId="47" fillId="34" borderId="41" xfId="50" applyNumberFormat="1" applyFont="1" applyFill="1" applyBorder="1">
      <alignment/>
      <protection/>
    </xf>
    <xf numFmtId="0" fontId="31" fillId="0" borderId="0" xfId="50" applyFont="1" applyAlignment="1">
      <alignment/>
      <protection/>
    </xf>
    <xf numFmtId="0" fontId="31" fillId="0" borderId="0" xfId="50" applyFont="1">
      <alignment/>
      <protection/>
    </xf>
    <xf numFmtId="0" fontId="31" fillId="0" borderId="0" xfId="50" applyFont="1" applyAlignment="1">
      <alignment horizontal="right"/>
      <protection/>
    </xf>
    <xf numFmtId="0" fontId="47" fillId="0" borderId="0" xfId="50" applyFont="1">
      <alignment/>
      <protection/>
    </xf>
    <xf numFmtId="0" fontId="31" fillId="0" borderId="48" xfId="50" applyFont="1" applyBorder="1">
      <alignment/>
      <protection/>
    </xf>
    <xf numFmtId="0" fontId="43" fillId="0" borderId="48" xfId="50" applyFont="1" applyBorder="1">
      <alignment/>
      <protection/>
    </xf>
    <xf numFmtId="0" fontId="31" fillId="0" borderId="49" xfId="50" applyFont="1" applyBorder="1">
      <alignment/>
      <protection/>
    </xf>
    <xf numFmtId="0" fontId="31" fillId="0" borderId="50" xfId="50" applyFont="1" applyBorder="1" applyAlignment="1">
      <alignment horizontal="left"/>
      <protection/>
    </xf>
    <xf numFmtId="0" fontId="47" fillId="0" borderId="51" xfId="50" applyFont="1" applyBorder="1" applyAlignment="1">
      <alignment horizontal="right"/>
      <protection/>
    </xf>
    <xf numFmtId="0" fontId="31" fillId="0" borderId="50" xfId="50" applyFont="1" applyBorder="1">
      <alignment/>
      <protection/>
    </xf>
    <xf numFmtId="0" fontId="43" fillId="0" borderId="50" xfId="50" applyFont="1" applyBorder="1">
      <alignment/>
      <protection/>
    </xf>
    <xf numFmtId="0" fontId="48" fillId="0" borderId="0" xfId="50" applyFont="1" applyAlignment="1">
      <alignment horizontal="centerContinuous"/>
      <protection/>
    </xf>
    <xf numFmtId="0" fontId="48" fillId="0" borderId="0" xfId="50" applyFont="1" applyAlignment="1">
      <alignment horizontal="right"/>
      <protection/>
    </xf>
    <xf numFmtId="0" fontId="49" fillId="0" borderId="0" xfId="50" applyFont="1" applyAlignment="1">
      <alignment horizontal="centerContinuous"/>
      <protection/>
    </xf>
    <xf numFmtId="0" fontId="28" fillId="0" borderId="0" xfId="49">
      <alignment/>
    </xf>
    <xf numFmtId="170" fontId="28" fillId="0" borderId="0" xfId="49" applyNumberFormat="1">
      <alignment/>
    </xf>
    <xf numFmtId="0" fontId="28" fillId="0" borderId="0" xfId="49" applyAlignment="1">
      <alignment horizontal="center" vertical="center"/>
    </xf>
    <xf numFmtId="0" fontId="28" fillId="0" borderId="0" xfId="49" applyAlignment="1">
      <alignment horizontal="center"/>
    </xf>
    <xf numFmtId="49" fontId="28" fillId="0" borderId="0" xfId="49" applyNumberFormat="1" applyAlignment="1">
      <alignment horizontal="center" vertical="center" wrapText="1"/>
    </xf>
    <xf numFmtId="0" fontId="28" fillId="0" borderId="0" xfId="49" applyNumberFormat="1" applyAlignment="1">
      <alignment horizontal="center" vertical="center" wrapText="1"/>
    </xf>
    <xf numFmtId="49" fontId="28" fillId="0" borderId="0" xfId="49" applyNumberFormat="1" applyAlignment="1">
      <alignment horizontal="left" vertical="center" wrapText="1"/>
    </xf>
    <xf numFmtId="2" fontId="28" fillId="0" borderId="0" xfId="49" applyNumberFormat="1" applyAlignment="1">
      <alignment horizontal="left" vertical="center" wrapText="1"/>
    </xf>
    <xf numFmtId="49" fontId="51" fillId="35" borderId="52" xfId="53" applyNumberFormat="1" applyFont="1" applyFill="1" applyBorder="1" applyAlignment="1">
      <alignment horizontal="center" vertical="center"/>
      <protection/>
    </xf>
    <xf numFmtId="0" fontId="28" fillId="0" borderId="0" xfId="49" applyBorder="1">
      <alignment/>
    </xf>
    <xf numFmtId="170" fontId="47" fillId="0" borderId="53" xfId="49" applyNumberFormat="1" applyFont="1" applyBorder="1" applyAlignment="1">
      <alignment horizontal="right" vertical="center"/>
    </xf>
    <xf numFmtId="2" fontId="47" fillId="0" borderId="54" xfId="49" applyNumberFormat="1" applyFont="1" applyBorder="1" applyAlignment="1">
      <alignment horizontal="center" vertical="center"/>
    </xf>
    <xf numFmtId="171" fontId="51" fillId="35" borderId="54" xfId="53" applyNumberFormat="1" applyFont="1" applyFill="1" applyBorder="1" applyAlignment="1">
      <alignment horizontal="center" vertical="center"/>
      <protection/>
    </xf>
    <xf numFmtId="49" fontId="51" fillId="35" borderId="54" xfId="53" applyNumberFormat="1" applyFont="1" applyFill="1" applyBorder="1" applyAlignment="1">
      <alignment horizontal="center" vertical="center"/>
      <protection/>
    </xf>
    <xf numFmtId="0" fontId="47" fillId="0" borderId="54" xfId="49" applyNumberFormat="1" applyFont="1" applyBorder="1" applyAlignment="1">
      <alignment horizontal="center" vertical="center"/>
    </xf>
    <xf numFmtId="0" fontId="52" fillId="0" borderId="54" xfId="49" applyNumberFormat="1" applyFont="1" applyFill="1" applyBorder="1" applyAlignment="1" applyProtection="1">
      <alignment horizontal="center" vertical="center" wrapText="1"/>
      <protection/>
    </xf>
    <xf numFmtId="2" fontId="51" fillId="0" borderId="54" xfId="53" applyNumberFormat="1" applyFont="1" applyFill="1" applyBorder="1" applyAlignment="1">
      <alignment horizontal="left" vertical="center" wrapText="1"/>
      <protection/>
    </xf>
    <xf numFmtId="0" fontId="47" fillId="0" borderId="54" xfId="49" applyFont="1" applyBorder="1" applyAlignment="1">
      <alignment horizontal="center" vertical="center"/>
    </xf>
    <xf numFmtId="0" fontId="47" fillId="0" borderId="54" xfId="49" applyNumberFormat="1" applyFont="1" applyFill="1" applyBorder="1" applyAlignment="1" applyProtection="1">
      <alignment horizontal="center" vertical="center" wrapText="1"/>
      <protection/>
    </xf>
    <xf numFmtId="0" fontId="52" fillId="0" borderId="55" xfId="49" applyNumberFormat="1" applyFont="1" applyFill="1" applyBorder="1" applyAlignment="1" applyProtection="1">
      <alignment horizontal="center" vertical="center" wrapText="1"/>
      <protection/>
    </xf>
    <xf numFmtId="170" fontId="47" fillId="0" borderId="56" xfId="49" applyNumberFormat="1" applyFont="1" applyBorder="1" applyAlignment="1">
      <alignment horizontal="right" vertical="center"/>
    </xf>
    <xf numFmtId="2" fontId="47" fillId="0" borderId="52" xfId="49" applyNumberFormat="1" applyFont="1" applyBorder="1" applyAlignment="1">
      <alignment horizontal="center" vertical="center"/>
    </xf>
    <xf numFmtId="171" fontId="51" fillId="35" borderId="52" xfId="53" applyNumberFormat="1" applyFont="1" applyFill="1" applyBorder="1" applyAlignment="1">
      <alignment horizontal="center" vertical="center"/>
      <protection/>
    </xf>
    <xf numFmtId="0" fontId="47" fillId="0" borderId="52" xfId="49" applyNumberFormat="1" applyFont="1" applyBorder="1" applyAlignment="1">
      <alignment horizontal="center" vertical="center"/>
    </xf>
    <xf numFmtId="0" fontId="52" fillId="0" borderId="52" xfId="49" applyNumberFormat="1" applyFont="1" applyFill="1" applyBorder="1" applyAlignment="1" applyProtection="1">
      <alignment horizontal="center" vertical="center" wrapText="1"/>
      <protection/>
    </xf>
    <xf numFmtId="2" fontId="51" fillId="0" borderId="52" xfId="53" applyNumberFormat="1" applyFont="1" applyFill="1" applyBorder="1" applyAlignment="1">
      <alignment horizontal="left" vertical="center" wrapText="1"/>
      <protection/>
    </xf>
    <xf numFmtId="0" fontId="47" fillId="0" borderId="52" xfId="49" applyFont="1" applyBorder="1" applyAlignment="1">
      <alignment horizontal="center" vertical="center"/>
    </xf>
    <xf numFmtId="0" fontId="47" fillId="0" borderId="52" xfId="49" applyNumberFormat="1" applyFont="1" applyFill="1" applyBorder="1" applyAlignment="1" applyProtection="1">
      <alignment horizontal="center" vertical="center" wrapText="1"/>
      <protection/>
    </xf>
    <xf numFmtId="0" fontId="52" fillId="0" borderId="57" xfId="49" applyNumberFormat="1" applyFont="1" applyFill="1" applyBorder="1" applyAlignment="1" applyProtection="1">
      <alignment horizontal="center" vertical="center" wrapText="1"/>
      <protection/>
    </xf>
    <xf numFmtId="2" fontId="51" fillId="35" borderId="52" xfId="53" applyNumberFormat="1" applyFont="1" applyFill="1" applyBorder="1" applyAlignment="1">
      <alignment horizontal="left" vertical="center" wrapText="1"/>
      <protection/>
    </xf>
    <xf numFmtId="171" fontId="47" fillId="0" borderId="52" xfId="49" applyNumberFormat="1" applyFont="1" applyBorder="1" applyAlignment="1">
      <alignment horizontal="center" vertical="center"/>
    </xf>
    <xf numFmtId="2" fontId="52" fillId="0" borderId="52" xfId="49" applyNumberFormat="1" applyFont="1" applyBorder="1" applyAlignment="1">
      <alignment horizontal="center" vertical="center" wrapText="1"/>
    </xf>
    <xf numFmtId="170" fontId="47" fillId="0" borderId="58" xfId="49" applyNumberFormat="1" applyFont="1" applyBorder="1" applyAlignment="1">
      <alignment horizontal="right" vertical="center"/>
    </xf>
    <xf numFmtId="2" fontId="47" fillId="0" borderId="59" xfId="49" applyNumberFormat="1" applyFont="1" applyBorder="1" applyAlignment="1">
      <alignment horizontal="center" vertical="center"/>
    </xf>
    <xf numFmtId="171" fontId="47" fillId="0" borderId="59" xfId="49" applyNumberFormat="1" applyFont="1" applyBorder="1" applyAlignment="1">
      <alignment horizontal="center" vertical="center"/>
    </xf>
    <xf numFmtId="0" fontId="47" fillId="0" borderId="59" xfId="49" applyFont="1" applyBorder="1" applyAlignment="1">
      <alignment horizontal="center" vertical="center"/>
    </xf>
    <xf numFmtId="0" fontId="47" fillId="0" borderId="59" xfId="49" applyNumberFormat="1" applyFont="1" applyBorder="1" applyAlignment="1">
      <alignment horizontal="center" vertical="center"/>
    </xf>
    <xf numFmtId="0" fontId="52" fillId="0" borderId="59" xfId="49" applyNumberFormat="1" applyFont="1" applyFill="1" applyBorder="1" applyAlignment="1" applyProtection="1">
      <alignment horizontal="center" vertical="center" wrapText="1"/>
      <protection/>
    </xf>
    <xf numFmtId="2" fontId="51" fillId="0" borderId="59" xfId="53" applyNumberFormat="1" applyFont="1" applyFill="1" applyBorder="1" applyAlignment="1">
      <alignment horizontal="left" vertical="center" wrapText="1"/>
      <protection/>
    </xf>
    <xf numFmtId="0" fontId="47" fillId="0" borderId="59" xfId="49" applyNumberFormat="1" applyFont="1" applyFill="1" applyBorder="1" applyAlignment="1" applyProtection="1">
      <alignment horizontal="center" vertical="center" wrapText="1"/>
      <protection/>
    </xf>
    <xf numFmtId="0" fontId="52" fillId="0" borderId="60" xfId="49" applyNumberFormat="1" applyFont="1" applyFill="1" applyBorder="1" applyAlignment="1" applyProtection="1">
      <alignment horizontal="center" vertical="center" wrapText="1"/>
      <protection/>
    </xf>
    <xf numFmtId="170" fontId="47" fillId="0" borderId="0" xfId="49" applyNumberFormat="1" applyFont="1" applyBorder="1" applyAlignment="1">
      <alignment horizontal="right" vertical="center"/>
    </xf>
    <xf numFmtId="2" fontId="47" fillId="0" borderId="0" xfId="49" applyNumberFormat="1" applyFont="1" applyBorder="1" applyAlignment="1">
      <alignment horizontal="center" vertical="center"/>
    </xf>
    <xf numFmtId="171" fontId="51" fillId="35" borderId="0" xfId="53" applyNumberFormat="1" applyFont="1" applyFill="1" applyBorder="1" applyAlignment="1">
      <alignment horizontal="center" vertical="center"/>
      <protection/>
    </xf>
    <xf numFmtId="49" fontId="51" fillId="35" borderId="0" xfId="53" applyNumberFormat="1" applyFont="1" applyFill="1" applyBorder="1" applyAlignment="1">
      <alignment horizontal="center" vertical="center"/>
      <protection/>
    </xf>
    <xf numFmtId="0" fontId="47" fillId="0" borderId="0" xfId="49" applyNumberFormat="1" applyFont="1" applyBorder="1" applyAlignment="1">
      <alignment horizontal="center" vertical="center"/>
    </xf>
    <xf numFmtId="0" fontId="52" fillId="0" borderId="0" xfId="49" applyNumberFormat="1" applyFont="1" applyFill="1" applyBorder="1" applyAlignment="1" applyProtection="1">
      <alignment horizontal="center" vertical="center" wrapText="1"/>
      <protection/>
    </xf>
    <xf numFmtId="2" fontId="51" fillId="0" borderId="0" xfId="53" applyNumberFormat="1" applyFont="1" applyFill="1" applyBorder="1" applyAlignment="1">
      <alignment horizontal="left" vertical="center" wrapText="1"/>
      <protection/>
    </xf>
    <xf numFmtId="0" fontId="47" fillId="0" borderId="0" xfId="49" applyFont="1" applyBorder="1" applyAlignment="1">
      <alignment horizontal="center" vertical="center"/>
    </xf>
    <xf numFmtId="0" fontId="47" fillId="0" borderId="0" xfId="49" applyNumberFormat="1" applyFont="1" applyFill="1" applyBorder="1" applyAlignment="1" applyProtection="1">
      <alignment horizontal="center" vertical="center" wrapText="1"/>
      <protection/>
    </xf>
    <xf numFmtId="171" fontId="47" fillId="0" borderId="0" xfId="49" applyNumberFormat="1" applyFont="1" applyBorder="1" applyAlignment="1">
      <alignment horizontal="center" vertical="center"/>
    </xf>
    <xf numFmtId="2" fontId="52" fillId="0" borderId="0" xfId="49" applyNumberFormat="1" applyFont="1" applyBorder="1" applyAlignment="1">
      <alignment horizontal="center" vertical="center" wrapText="1"/>
    </xf>
    <xf numFmtId="2" fontId="51" fillId="35" borderId="0" xfId="53" applyNumberFormat="1" applyFont="1" applyFill="1" applyBorder="1" applyAlignment="1">
      <alignment horizontal="left" vertical="center" wrapText="1"/>
      <protection/>
    </xf>
    <xf numFmtId="49" fontId="47" fillId="0" borderId="0" xfId="49" applyNumberFormat="1" applyFont="1" applyBorder="1" applyAlignment="1">
      <alignment horizontal="center" vertical="center"/>
    </xf>
    <xf numFmtId="170" fontId="52" fillId="0" borderId="61" xfId="49" applyNumberFormat="1" applyFont="1" applyBorder="1" applyAlignment="1">
      <alignment horizontal="right" vertical="center"/>
    </xf>
    <xf numFmtId="2" fontId="47" fillId="0" borderId="62" xfId="49" applyNumberFormat="1" applyFont="1" applyBorder="1" applyAlignment="1">
      <alignment horizontal="center" vertical="center"/>
    </xf>
    <xf numFmtId="171" fontId="51" fillId="35" borderId="62" xfId="53" applyNumberFormat="1" applyFont="1" applyFill="1" applyBorder="1" applyAlignment="1">
      <alignment horizontal="center" vertical="center"/>
      <protection/>
    </xf>
    <xf numFmtId="49" fontId="51" fillId="35" borderId="62" xfId="53" applyNumberFormat="1" applyFont="1" applyFill="1" applyBorder="1" applyAlignment="1">
      <alignment horizontal="center" vertical="center"/>
      <protection/>
    </xf>
    <xf numFmtId="0" fontId="47" fillId="0" borderId="62" xfId="49" applyNumberFormat="1" applyFont="1" applyBorder="1" applyAlignment="1">
      <alignment horizontal="center" vertical="center"/>
    </xf>
    <xf numFmtId="0" fontId="52" fillId="0" borderId="62" xfId="49" applyNumberFormat="1" applyFont="1" applyFill="1" applyBorder="1" applyAlignment="1" applyProtection="1">
      <alignment horizontal="center" vertical="center" wrapText="1"/>
      <protection/>
    </xf>
    <xf numFmtId="2" fontId="53" fillId="0" borderId="62" xfId="53" applyNumberFormat="1" applyFont="1" applyFill="1" applyBorder="1" applyAlignment="1">
      <alignment horizontal="left" vertical="center" wrapText="1"/>
      <protection/>
    </xf>
    <xf numFmtId="49" fontId="47" fillId="0" borderId="62" xfId="49" applyNumberFormat="1" applyFont="1" applyBorder="1" applyAlignment="1">
      <alignment horizontal="center" vertical="center"/>
    </xf>
    <xf numFmtId="0" fontId="47" fillId="0" borderId="62" xfId="49" applyNumberFormat="1" applyFont="1" applyFill="1" applyBorder="1" applyAlignment="1" applyProtection="1">
      <alignment horizontal="center" vertical="center" wrapText="1"/>
      <protection/>
    </xf>
    <xf numFmtId="0" fontId="52" fillId="0" borderId="63" xfId="49" applyNumberFormat="1" applyFont="1" applyFill="1" applyBorder="1" applyAlignment="1" applyProtection="1">
      <alignment horizontal="center" vertical="center" wrapText="1"/>
      <protection/>
    </xf>
    <xf numFmtId="49" fontId="47" fillId="0" borderId="52" xfId="49" applyNumberFormat="1" applyFont="1" applyBorder="1" applyAlignment="1">
      <alignment horizontal="center" vertical="center"/>
    </xf>
    <xf numFmtId="2" fontId="52" fillId="0" borderId="52" xfId="49" applyNumberFormat="1" applyFont="1" applyBorder="1" applyAlignment="1">
      <alignment horizontal="left" vertical="center" wrapText="1"/>
    </xf>
    <xf numFmtId="170" fontId="65" fillId="0" borderId="56" xfId="49" applyNumberFormat="1" applyFont="1" applyFill="1" applyBorder="1" applyAlignment="1">
      <alignment horizontal="right" vertical="center"/>
    </xf>
    <xf numFmtId="170" fontId="52" fillId="0" borderId="56" xfId="49" applyNumberFormat="1" applyFont="1" applyBorder="1" applyAlignment="1">
      <alignment horizontal="right" vertical="center"/>
    </xf>
    <xf numFmtId="2" fontId="53" fillId="0" borderId="52" xfId="53" applyNumberFormat="1" applyFont="1" applyFill="1" applyBorder="1" applyAlignment="1">
      <alignment horizontal="left" vertical="center" wrapText="1"/>
      <protection/>
    </xf>
    <xf numFmtId="170" fontId="28" fillId="0" borderId="0" xfId="49" applyNumberFormat="1" applyBorder="1">
      <alignment/>
    </xf>
    <xf numFmtId="171" fontId="51" fillId="0" borderId="52" xfId="53" applyNumberFormat="1" applyFont="1" applyFill="1" applyBorder="1" applyAlignment="1">
      <alignment horizontal="center" vertical="center"/>
      <protection/>
    </xf>
    <xf numFmtId="2" fontId="51" fillId="0" borderId="52" xfId="53" applyNumberFormat="1" applyFont="1" applyFill="1" applyBorder="1" applyAlignment="1">
      <alignment horizontal="center" vertical="center" wrapText="1"/>
      <protection/>
    </xf>
    <xf numFmtId="49" fontId="52" fillId="0" borderId="52" xfId="49" applyNumberFormat="1" applyFont="1" applyBorder="1" applyAlignment="1">
      <alignment horizontal="center" vertical="center"/>
    </xf>
    <xf numFmtId="49" fontId="52" fillId="0" borderId="52" xfId="49" applyNumberFormat="1" applyFont="1" applyFill="1" applyBorder="1" applyAlignment="1">
      <alignment horizontal="center" vertical="center"/>
    </xf>
    <xf numFmtId="49" fontId="31" fillId="0" borderId="52" xfId="49" applyNumberFormat="1" applyFont="1" applyBorder="1" applyAlignment="1">
      <alignment horizontal="left" vertical="center" wrapText="1"/>
    </xf>
    <xf numFmtId="49" fontId="54" fillId="35" borderId="64" xfId="53" applyNumberFormat="1" applyFont="1" applyFill="1" applyBorder="1" applyAlignment="1">
      <alignment horizontal="left" wrapText="1"/>
      <protection/>
    </xf>
    <xf numFmtId="2" fontId="51" fillId="35" borderId="52" xfId="53" applyNumberFormat="1" applyFont="1" applyFill="1" applyBorder="1" applyAlignment="1" applyProtection="1">
      <alignment horizontal="left" vertical="center" wrapText="1"/>
      <protection locked="0"/>
    </xf>
    <xf numFmtId="0" fontId="47" fillId="0" borderId="52" xfId="49" applyNumberFormat="1" applyFont="1" applyBorder="1" applyAlignment="1">
      <alignment horizontal="left" vertical="center" wrapText="1"/>
    </xf>
    <xf numFmtId="2" fontId="47" fillId="0" borderId="52" xfId="49" applyNumberFormat="1" applyFont="1" applyBorder="1" applyAlignment="1">
      <alignment horizontal="left" vertical="center" wrapText="1"/>
    </xf>
    <xf numFmtId="0" fontId="52" fillId="0" borderId="58" xfId="49" applyNumberFormat="1" applyFont="1" applyFill="1" applyBorder="1" applyAlignment="1" applyProtection="1">
      <alignment horizontal="center" vertical="center" wrapText="1"/>
      <protection/>
    </xf>
    <xf numFmtId="49" fontId="52" fillId="0" borderId="59" xfId="49" applyNumberFormat="1" applyFont="1" applyFill="1" applyBorder="1" applyAlignment="1" applyProtection="1">
      <alignment horizontal="center" vertical="center" wrapText="1"/>
      <protection/>
    </xf>
    <xf numFmtId="0" fontId="47" fillId="0" borderId="59" xfId="49" applyFont="1" applyBorder="1" applyAlignment="1">
      <alignment vertical="center" wrapText="1"/>
    </xf>
    <xf numFmtId="2" fontId="52" fillId="0" borderId="59" xfId="49" applyNumberFormat="1" applyFont="1" applyBorder="1" applyAlignment="1">
      <alignment horizontal="center" vertical="center" wrapText="1"/>
    </xf>
    <xf numFmtId="0" fontId="52" fillId="0" borderId="65" xfId="49" applyNumberFormat="1" applyFont="1" applyFill="1" applyBorder="1" applyAlignment="1" applyProtection="1">
      <alignment horizontal="center" vertical="center" wrapText="1"/>
      <protection/>
    </xf>
    <xf numFmtId="0" fontId="52" fillId="0" borderId="66" xfId="49" applyNumberFormat="1" applyFont="1" applyFill="1" applyBorder="1" applyAlignment="1" applyProtection="1">
      <alignment horizontal="center" vertical="center" wrapText="1"/>
      <protection/>
    </xf>
    <xf numFmtId="2" fontId="52" fillId="0" borderId="66" xfId="49" applyNumberFormat="1" applyFont="1" applyFill="1" applyBorder="1" applyAlignment="1" applyProtection="1">
      <alignment horizontal="center" vertical="center" wrapText="1"/>
      <protection/>
    </xf>
    <xf numFmtId="0" fontId="52" fillId="0" borderId="67" xfId="49" applyNumberFormat="1" applyFont="1" applyFill="1" applyBorder="1" applyAlignment="1" applyProtection="1">
      <alignment horizontal="center" vertical="center" wrapText="1"/>
      <protection/>
    </xf>
    <xf numFmtId="0" fontId="28" fillId="0" borderId="41" xfId="49" applyBorder="1">
      <alignment/>
    </xf>
    <xf numFmtId="0" fontId="28" fillId="0" borderId="42" xfId="49" applyBorder="1">
      <alignment/>
    </xf>
    <xf numFmtId="0" fontId="52" fillId="0" borderId="68" xfId="49" applyNumberFormat="1" applyFont="1" applyFill="1" applyBorder="1" applyAlignment="1" applyProtection="1">
      <alignment horizontal="center" vertical="center" wrapText="1"/>
      <protection/>
    </xf>
    <xf numFmtId="0" fontId="52" fillId="0" borderId="69" xfId="49" applyNumberFormat="1" applyFont="1" applyFill="1" applyBorder="1" applyAlignment="1" applyProtection="1">
      <alignment horizontal="center" vertical="center" wrapText="1"/>
      <protection/>
    </xf>
    <xf numFmtId="0" fontId="52" fillId="0" borderId="70" xfId="49" applyNumberFormat="1" applyFont="1" applyFill="1" applyBorder="1" applyAlignment="1" applyProtection="1">
      <alignment horizontal="center" vertical="center" wrapText="1"/>
      <protection/>
    </xf>
    <xf numFmtId="170" fontId="52" fillId="0" borderId="71" xfId="49" applyNumberFormat="1" applyFont="1" applyFill="1" applyBorder="1" applyAlignment="1" applyProtection="1">
      <alignment horizontal="center" vertical="center" wrapText="1"/>
      <protection/>
    </xf>
    <xf numFmtId="0" fontId="52" fillId="0" borderId="72" xfId="49" applyNumberFormat="1" applyFont="1" applyFill="1" applyBorder="1" applyAlignment="1" applyProtection="1">
      <alignment horizontal="center" vertical="center" wrapText="1"/>
      <protection/>
    </xf>
    <xf numFmtId="2" fontId="52" fillId="0" borderId="72" xfId="49" applyNumberFormat="1" applyFont="1" applyFill="1" applyBorder="1" applyAlignment="1" applyProtection="1">
      <alignment horizontal="center" vertical="center" wrapText="1"/>
      <protection/>
    </xf>
    <xf numFmtId="0" fontId="52" fillId="0" borderId="73" xfId="49" applyNumberFormat="1" applyFont="1" applyFill="1" applyBorder="1" applyAlignment="1" applyProtection="1">
      <alignment horizontal="center" vertical="center" wrapText="1"/>
      <protection/>
    </xf>
    <xf numFmtId="170" fontId="30" fillId="0" borderId="0" xfId="49" applyNumberFormat="1" applyFont="1" applyFill="1" applyBorder="1" applyAlignment="1">
      <alignment horizontal="centerContinuous"/>
    </xf>
    <xf numFmtId="0" fontId="30" fillId="0" borderId="0" xfId="49" applyFont="1" applyBorder="1" applyAlignment="1">
      <alignment horizontal="center" vertical="center"/>
    </xf>
    <xf numFmtId="0" fontId="30" fillId="0" borderId="0" xfId="49" applyFont="1" applyBorder="1" applyAlignment="1">
      <alignment horizontal="center"/>
    </xf>
    <xf numFmtId="49" fontId="55" fillId="0" borderId="0" xfId="49" applyNumberFormat="1" applyFont="1" applyBorder="1" applyAlignment="1">
      <alignment horizontal="center" vertical="center" wrapText="1"/>
    </xf>
    <xf numFmtId="0" fontId="56" fillId="0" borderId="0" xfId="49" applyFont="1" applyBorder="1" applyAlignment="1">
      <alignment horizontal="center" vertical="center" wrapText="1"/>
    </xf>
    <xf numFmtId="0" fontId="56" fillId="0" borderId="0" xfId="49" applyFont="1" applyBorder="1" applyAlignment="1">
      <alignment horizontal="left" vertical="center" wrapText="1"/>
    </xf>
    <xf numFmtId="2" fontId="57" fillId="0" borderId="0" xfId="49" applyNumberFormat="1" applyFont="1" applyBorder="1" applyAlignment="1">
      <alignment horizontal="left" vertical="center" wrapText="1"/>
    </xf>
    <xf numFmtId="172" fontId="58" fillId="0" borderId="0" xfId="40" applyNumberFormat="1" applyFont="1" applyFill="1" applyBorder="1" applyAlignment="1">
      <alignment horizontal="center" vertical="center"/>
    </xf>
    <xf numFmtId="49" fontId="57" fillId="0" borderId="0" xfId="49" applyNumberFormat="1" applyFont="1" applyBorder="1" applyAlignment="1">
      <alignment horizontal="left" vertical="center" wrapText="1"/>
    </xf>
    <xf numFmtId="0" fontId="28" fillId="0" borderId="0" xfId="49" applyAlignment="1">
      <alignment horizontal="left" vertical="center"/>
    </xf>
    <xf numFmtId="49" fontId="59" fillId="0" borderId="74" xfId="49" applyNumberFormat="1" applyFont="1" applyBorder="1" applyAlignment="1">
      <alignment horizontal="left" vertical="center" wrapText="1"/>
    </xf>
    <xf numFmtId="49" fontId="59" fillId="0" borderId="75" xfId="49" applyNumberFormat="1" applyFont="1" applyBorder="1" applyAlignment="1">
      <alignment horizontal="left" vertical="center" wrapText="1"/>
    </xf>
    <xf numFmtId="172" fontId="58" fillId="0" borderId="0" xfId="40" applyNumberFormat="1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173" fontId="61" fillId="0" borderId="45" xfId="0" applyNumberFormat="1" applyFont="1" applyFill="1" applyBorder="1" applyAlignment="1" applyProtection="1">
      <alignment horizontal="center" vertical="top" wrapText="1"/>
      <protection/>
    </xf>
    <xf numFmtId="0" fontId="61" fillId="0" borderId="45" xfId="0" applyFont="1" applyFill="1" applyBorder="1" applyAlignment="1" applyProtection="1">
      <alignment horizontal="left" vertical="top" wrapText="1"/>
      <protection/>
    </xf>
    <xf numFmtId="49" fontId="61" fillId="0" borderId="45" xfId="0" applyNumberFormat="1" applyFont="1" applyFill="1" applyBorder="1" applyAlignment="1" applyProtection="1">
      <alignment horizontal="left" vertical="top"/>
      <protection/>
    </xf>
    <xf numFmtId="173" fontId="61" fillId="0" borderId="41" xfId="0" applyNumberFormat="1" applyFont="1" applyFill="1" applyBorder="1" applyAlignment="1" applyProtection="1">
      <alignment horizontal="center" vertical="top" wrapText="1"/>
      <protection/>
    </xf>
    <xf numFmtId="0" fontId="61" fillId="0" borderId="41" xfId="0" applyFont="1" applyFill="1" applyBorder="1" applyAlignment="1" applyProtection="1">
      <alignment horizontal="left" vertical="top" wrapText="1"/>
      <protection/>
    </xf>
    <xf numFmtId="49" fontId="61" fillId="0" borderId="41" xfId="0" applyNumberFormat="1" applyFont="1" applyFill="1" applyBorder="1" applyAlignment="1" applyProtection="1">
      <alignment horizontal="left" vertical="top"/>
      <protection/>
    </xf>
    <xf numFmtId="49" fontId="61" fillId="0" borderId="41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61" fillId="36" borderId="41" xfId="0" applyFont="1" applyFill="1" applyBorder="1" applyAlignment="1" applyProtection="1">
      <alignment horizontal="left" vertical="top" wrapText="1"/>
      <protection/>
    </xf>
    <xf numFmtId="49" fontId="61" fillId="36" borderId="41" xfId="0" applyNumberFormat="1" applyFont="1" applyFill="1" applyBorder="1" applyAlignment="1" applyProtection="1">
      <alignment horizontal="left" vertical="top"/>
      <protection/>
    </xf>
    <xf numFmtId="49" fontId="0" fillId="0" borderId="33" xfId="0" applyNumberFormat="1" applyBorder="1" applyAlignment="1">
      <alignment horizontal="left" vertical="center" wrapText="1"/>
    </xf>
    <xf numFmtId="1" fontId="61" fillId="35" borderId="45" xfId="51" applyNumberFormat="1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 applyProtection="1">
      <alignment/>
      <protection/>
    </xf>
    <xf numFmtId="0" fontId="61" fillId="35" borderId="45" xfId="51" applyNumberFormat="1" applyFont="1" applyFill="1" applyBorder="1" applyAlignment="1">
      <alignment horizontal="center" vertical="center" wrapText="1"/>
      <protection/>
    </xf>
    <xf numFmtId="3" fontId="61" fillId="0" borderId="41" xfId="0" applyNumberFormat="1" applyFont="1" applyFill="1" applyBorder="1" applyAlignment="1" applyProtection="1">
      <alignment horizontal="center" vertical="top"/>
      <protection locked="0"/>
    </xf>
    <xf numFmtId="3" fontId="61" fillId="0" borderId="41" xfId="0" applyNumberFormat="1" applyFont="1" applyBorder="1" applyAlignment="1" applyProtection="1">
      <alignment horizontal="center" vertical="top"/>
      <protection locked="0"/>
    </xf>
    <xf numFmtId="3" fontId="61" fillId="36" borderId="41" xfId="0" applyNumberFormat="1" applyFont="1" applyFill="1" applyBorder="1" applyAlignment="1" applyProtection="1">
      <alignment horizontal="center" vertical="top"/>
      <protection locked="0"/>
    </xf>
    <xf numFmtId="3" fontId="61" fillId="0" borderId="45" xfId="0" applyNumberFormat="1" applyFont="1" applyFill="1" applyBorder="1" applyAlignment="1" applyProtection="1">
      <alignment horizontal="center" vertical="top"/>
      <protection locked="0"/>
    </xf>
    <xf numFmtId="3" fontId="61" fillId="0" borderId="45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/>
    </xf>
    <xf numFmtId="49" fontId="29" fillId="37" borderId="38" xfId="0" applyNumberFormat="1" applyFont="1" applyFill="1" applyBorder="1" applyAlignment="1" applyProtection="1">
      <alignment horizontal="left" vertical="top" wrapText="1"/>
      <protection/>
    </xf>
    <xf numFmtId="49" fontId="29" fillId="37" borderId="37" xfId="0" applyNumberFormat="1" applyFont="1" applyFill="1" applyBorder="1" applyAlignment="1" applyProtection="1">
      <alignment horizontal="left" vertical="top" wrapText="1"/>
      <protection/>
    </xf>
    <xf numFmtId="0" fontId="61" fillId="37" borderId="37" xfId="0" applyNumberFormat="1" applyFont="1" applyFill="1" applyBorder="1" applyAlignment="1" applyProtection="1">
      <alignment horizontal="left" vertical="top" wrapText="1"/>
      <protection/>
    </xf>
    <xf numFmtId="0" fontId="61" fillId="37" borderId="37" xfId="0" applyFont="1" applyFill="1" applyBorder="1" applyAlignment="1" applyProtection="1">
      <alignment horizontal="left" vertical="top"/>
      <protection/>
    </xf>
    <xf numFmtId="3" fontId="61" fillId="34" borderId="37" xfId="0" applyNumberFormat="1" applyFont="1" applyFill="1" applyBorder="1" applyAlignment="1" applyProtection="1">
      <alignment horizontal="center" vertical="center"/>
      <protection locked="0"/>
    </xf>
    <xf numFmtId="3" fontId="60" fillId="3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0" fillId="34" borderId="77" xfId="0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7" fillId="0" borderId="33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/>
    </xf>
    <xf numFmtId="164" fontId="27" fillId="0" borderId="33" xfId="0" applyNumberFormat="1" applyFont="1" applyBorder="1" applyAlignment="1">
      <alignment horizontal="right" vertical="center"/>
    </xf>
    <xf numFmtId="0" fontId="64" fillId="33" borderId="0" xfId="36" applyFont="1" applyFill="1" applyAlignment="1" applyProtection="1">
      <alignment horizontal="center" vertical="center"/>
      <protection/>
    </xf>
    <xf numFmtId="0" fontId="0" fillId="0" borderId="33" xfId="0" applyBorder="1" applyAlignment="1">
      <alignment horizontal="left" vertical="center" wrapText="1"/>
    </xf>
    <xf numFmtId="0" fontId="50" fillId="0" borderId="0" xfId="50" applyFont="1" applyAlignment="1">
      <alignment horizontal="center"/>
      <protection/>
    </xf>
    <xf numFmtId="0" fontId="31" fillId="0" borderId="78" xfId="50" applyFont="1" applyBorder="1" applyAlignment="1">
      <alignment horizontal="center"/>
      <protection/>
    </xf>
    <xf numFmtId="0" fontId="31" fillId="0" borderId="79" xfId="50" applyFont="1" applyBorder="1" applyAlignment="1">
      <alignment horizontal="center"/>
      <protection/>
    </xf>
    <xf numFmtId="49" fontId="31" fillId="0" borderId="80" xfId="50" applyNumberFormat="1" applyFont="1" applyBorder="1" applyAlignment="1">
      <alignment horizontal="center"/>
      <protection/>
    </xf>
    <xf numFmtId="0" fontId="31" fillId="0" borderId="81" xfId="50" applyFont="1" applyBorder="1" applyAlignment="1">
      <alignment horizontal="center"/>
      <protection/>
    </xf>
    <xf numFmtId="0" fontId="31" fillId="0" borderId="82" xfId="50" applyFont="1" applyBorder="1" applyAlignment="1">
      <alignment horizontal="center" shrinkToFit="1"/>
      <protection/>
    </xf>
    <xf numFmtId="0" fontId="31" fillId="0" borderId="48" xfId="50" applyFont="1" applyBorder="1" applyAlignment="1">
      <alignment horizontal="center" shrinkToFit="1"/>
      <protection/>
    </xf>
    <xf numFmtId="0" fontId="31" fillId="0" borderId="83" xfId="50" applyFont="1" applyBorder="1" applyAlignment="1">
      <alignment horizontal="center" shrinkToFit="1"/>
      <protection/>
    </xf>
    <xf numFmtId="49" fontId="59" fillId="0" borderId="84" xfId="49" applyNumberFormat="1" applyFont="1" applyBorder="1" applyAlignment="1">
      <alignment horizontal="left" vertical="center" wrapText="1"/>
    </xf>
    <xf numFmtId="0" fontId="28" fillId="0" borderId="85" xfId="49" applyBorder="1" applyAlignment="1">
      <alignment horizontal="left" vertical="center" wrapText="1"/>
    </xf>
    <xf numFmtId="0" fontId="28" fillId="0" borderId="86" xfId="49" applyBorder="1" applyAlignment="1">
      <alignment horizontal="left" vertical="center" wrapText="1"/>
    </xf>
    <xf numFmtId="49" fontId="57" fillId="0" borderId="87" xfId="49" applyNumberFormat="1" applyFont="1" applyBorder="1" applyAlignment="1">
      <alignment horizontal="left" vertical="center" wrapText="1"/>
    </xf>
    <xf numFmtId="0" fontId="28" fillId="0" borderId="87" xfId="49" applyBorder="1" applyAlignment="1">
      <alignment horizontal="left" vertical="center" wrapText="1"/>
    </xf>
    <xf numFmtId="49" fontId="62" fillId="38" borderId="44" xfId="51" applyNumberFormat="1" applyFont="1" applyFill="1" applyBorder="1" applyAlignment="1">
      <alignment horizontal="left" vertical="top"/>
      <protection/>
    </xf>
    <xf numFmtId="49" fontId="62" fillId="38" borderId="43" xfId="51" applyNumberFormat="1" applyFont="1" applyFill="1" applyBorder="1" applyAlignment="1">
      <alignment horizontal="left" vertical="top"/>
      <protection/>
    </xf>
    <xf numFmtId="49" fontId="62" fillId="38" borderId="42" xfId="51" applyNumberFormat="1" applyFont="1" applyFill="1" applyBorder="1" applyAlignment="1">
      <alignment horizontal="left" vertical="top"/>
      <protection/>
    </xf>
    <xf numFmtId="0" fontId="61" fillId="35" borderId="41" xfId="51" applyFont="1" applyFill="1" applyBorder="1" applyAlignment="1">
      <alignment horizontal="center" vertical="center"/>
      <protection/>
    </xf>
    <xf numFmtId="0" fontId="61" fillId="35" borderId="45" xfId="51" applyFont="1" applyFill="1" applyBorder="1" applyAlignment="1">
      <alignment horizontal="center" vertical="center"/>
      <protection/>
    </xf>
    <xf numFmtId="49" fontId="61" fillId="35" borderId="41" xfId="51" applyNumberFormat="1" applyFont="1" applyFill="1" applyBorder="1" applyAlignment="1">
      <alignment horizontal="center" vertical="center"/>
      <protection/>
    </xf>
    <xf numFmtId="49" fontId="61" fillId="35" borderId="45" xfId="51" applyNumberFormat="1" applyFont="1" applyFill="1" applyBorder="1" applyAlignment="1">
      <alignment horizontal="center" vertical="center"/>
      <protection/>
    </xf>
    <xf numFmtId="0" fontId="61" fillId="35" borderId="41" xfId="51" applyNumberFormat="1" applyFont="1" applyFill="1" applyBorder="1" applyAlignment="1">
      <alignment horizontal="center" vertical="center" wrapText="1"/>
      <protection/>
    </xf>
    <xf numFmtId="0" fontId="61" fillId="35" borderId="45" xfId="51" applyNumberFormat="1" applyFont="1" applyFill="1" applyBorder="1" applyAlignment="1">
      <alignment horizontal="center" vertical="center" wrapText="1"/>
      <protection/>
    </xf>
    <xf numFmtId="1" fontId="61" fillId="35" borderId="41" xfId="51" applyNumberFormat="1" applyFont="1" applyFill="1" applyBorder="1" applyAlignment="1">
      <alignment horizontal="center" vertical="top"/>
      <protection/>
    </xf>
    <xf numFmtId="49" fontId="59" fillId="38" borderId="44" xfId="51" applyNumberFormat="1" applyFont="1" applyFill="1" applyBorder="1" applyAlignment="1">
      <alignment horizontal="center" vertical="top"/>
      <protection/>
    </xf>
    <xf numFmtId="49" fontId="59" fillId="38" borderId="43" xfId="51" applyNumberFormat="1" applyFont="1" applyFill="1" applyBorder="1" applyAlignment="1">
      <alignment horizontal="center" vertical="top"/>
      <protection/>
    </xf>
    <xf numFmtId="49" fontId="59" fillId="38" borderId="42" xfId="51" applyNumberFormat="1" applyFont="1" applyFill="1" applyBorder="1" applyAlignment="1">
      <alignment horizontal="center" vertical="top"/>
      <protection/>
    </xf>
    <xf numFmtId="49" fontId="62" fillId="38" borderId="88" xfId="51" applyNumberFormat="1" applyFont="1" applyFill="1" applyBorder="1" applyAlignment="1">
      <alignment horizontal="left" vertical="top"/>
      <protection/>
    </xf>
    <xf numFmtId="49" fontId="62" fillId="38" borderId="89" xfId="51" applyNumberFormat="1" applyFont="1" applyFill="1" applyBorder="1" applyAlignment="1">
      <alignment horizontal="left" vertical="top"/>
      <protection/>
    </xf>
    <xf numFmtId="49" fontId="62" fillId="38" borderId="90" xfId="51" applyNumberFormat="1" applyFont="1" applyFill="1" applyBorder="1" applyAlignment="1">
      <alignment horizontal="left"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POL.XLS" xfId="50"/>
    <cellStyle name="normální_SSaZ - VZOR " xfId="51"/>
    <cellStyle name="normální_Vzor_vykaz_specifikace" xfId="52"/>
    <cellStyle name="normální_VZT_KRNAP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4E9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33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4E9B.tmp" descr="C:\KROSplusData\System\Temp\rad44E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8331.tmp" descr="C:\KROSplusData\System\Temp\rad9833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2014-05-20%20Tel&#269;%20-%20VZ%20stavebn&#237;%20pr&#225;ce%20-%20nov&#283;%20po%20reviz&#237;ch\2014-07-07%20Tel&#269;\P&#345;&#237;loha%20&#269;.4\ROZPO&#268;ET_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G6">
            <v>0</v>
          </cell>
        </row>
        <row r="7">
          <cell r="C7" t="str">
            <v>STAZAP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0</v>
          </cell>
          <cell r="F8">
            <v>0</v>
          </cell>
          <cell r="G8">
            <v>0</v>
          </cell>
          <cell r="H8">
            <v>272620</v>
          </cell>
          <cell r="I8">
            <v>0</v>
          </cell>
        </row>
        <row r="21"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view="pageBreakPreview" zoomScale="60" zoomScalePageLayoutView="0" workbookViewId="0" topLeftCell="A1">
      <pane ySplit="1" topLeftCell="A39" activePane="bottomLeft" state="frozen"/>
      <selection pane="topLeft" activeCell="R11" sqref="R11"/>
      <selection pane="bottomLeft" activeCell="BE76" sqref="BE7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9" t="s">
        <v>0</v>
      </c>
      <c r="B1" s="120"/>
      <c r="C1" s="120"/>
      <c r="D1" s="121" t="s">
        <v>1</v>
      </c>
      <c r="E1" s="120"/>
      <c r="F1" s="120"/>
      <c r="G1" s="120"/>
      <c r="H1" s="120"/>
      <c r="I1" s="120"/>
      <c r="J1" s="120"/>
      <c r="K1" s="122" t="s">
        <v>294</v>
      </c>
      <c r="L1" s="122"/>
      <c r="M1" s="122"/>
      <c r="N1" s="122"/>
      <c r="O1" s="122"/>
      <c r="P1" s="122"/>
      <c r="Q1" s="122"/>
      <c r="R1" s="122"/>
      <c r="S1" s="122"/>
      <c r="T1" s="120"/>
      <c r="U1" s="120"/>
      <c r="V1" s="120"/>
      <c r="W1" s="122" t="s">
        <v>295</v>
      </c>
      <c r="X1" s="122"/>
      <c r="Y1" s="122"/>
      <c r="Z1" s="122"/>
      <c r="AA1" s="122"/>
      <c r="AB1" s="122"/>
      <c r="AC1" s="122"/>
      <c r="AD1" s="122"/>
      <c r="AE1" s="122"/>
      <c r="AF1" s="122"/>
      <c r="AG1" s="120"/>
      <c r="AH1" s="12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404" t="s">
        <v>4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R2" s="397" t="s">
        <v>5</v>
      </c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374" t="s">
        <v>9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33.75" customHeight="1">
      <c r="B6" s="10"/>
      <c r="D6" s="13" t="s">
        <v>12</v>
      </c>
      <c r="K6" s="376" t="s">
        <v>604</v>
      </c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Q6" s="11"/>
      <c r="BS6" s="6" t="s">
        <v>6</v>
      </c>
    </row>
    <row r="7" spans="2:71" s="2" customFormat="1" ht="7.5" customHeight="1">
      <c r="B7" s="10"/>
      <c r="AQ7" s="11"/>
      <c r="BS7" s="6" t="s">
        <v>6</v>
      </c>
    </row>
    <row r="8" spans="2:71" s="2" customFormat="1" ht="15" customHeight="1">
      <c r="B8" s="10"/>
      <c r="D8" s="14" t="s">
        <v>13</v>
      </c>
      <c r="K8" s="15" t="s">
        <v>14</v>
      </c>
      <c r="AK8" s="14" t="s">
        <v>15</v>
      </c>
      <c r="AN8" s="15" t="s">
        <v>16</v>
      </c>
      <c r="AQ8" s="11"/>
      <c r="BS8" s="6" t="s">
        <v>6</v>
      </c>
    </row>
    <row r="9" spans="2:71" s="2" customFormat="1" ht="15" customHeight="1">
      <c r="B9" s="10"/>
      <c r="AQ9" s="11"/>
      <c r="BS9" s="6" t="s">
        <v>6</v>
      </c>
    </row>
    <row r="10" spans="2:71" s="2" customFormat="1" ht="15" customHeight="1">
      <c r="B10" s="10"/>
      <c r="D10" s="14" t="s">
        <v>17</v>
      </c>
      <c r="AK10" s="14" t="s">
        <v>18</v>
      </c>
      <c r="AN10" s="15"/>
      <c r="AQ10" s="11"/>
      <c r="BS10" s="6" t="s">
        <v>19</v>
      </c>
    </row>
    <row r="11" spans="2:71" s="2" customFormat="1" ht="19.5" customHeight="1">
      <c r="B11" s="10"/>
      <c r="E11" s="15" t="s">
        <v>20</v>
      </c>
      <c r="AK11" s="14" t="s">
        <v>21</v>
      </c>
      <c r="AN11" s="15"/>
      <c r="AQ11" s="11"/>
      <c r="BS11" s="6" t="s">
        <v>19</v>
      </c>
    </row>
    <row r="12" spans="2:71" s="2" customFormat="1" ht="7.5" customHeight="1">
      <c r="B12" s="10"/>
      <c r="AQ12" s="11"/>
      <c r="BS12" s="6" t="s">
        <v>19</v>
      </c>
    </row>
    <row r="13" spans="2:71" s="2" customFormat="1" ht="15" customHeight="1">
      <c r="B13" s="10"/>
      <c r="D13" s="14" t="s">
        <v>22</v>
      </c>
      <c r="AK13" s="14" t="s">
        <v>18</v>
      </c>
      <c r="AN13" s="15"/>
      <c r="AQ13" s="11"/>
      <c r="BS13" s="6" t="s">
        <v>19</v>
      </c>
    </row>
    <row r="14" spans="2:71" s="2" customFormat="1" ht="15.75" customHeight="1">
      <c r="B14" s="10"/>
      <c r="E14" s="15" t="s">
        <v>20</v>
      </c>
      <c r="AK14" s="14" t="s">
        <v>21</v>
      </c>
      <c r="AN14" s="15"/>
      <c r="AQ14" s="11"/>
      <c r="BS14" s="6" t="s">
        <v>19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23</v>
      </c>
      <c r="AK16" s="14" t="s">
        <v>18</v>
      </c>
      <c r="AN16" s="15"/>
      <c r="AQ16" s="11"/>
      <c r="BS16" s="6" t="s">
        <v>3</v>
      </c>
    </row>
    <row r="17" spans="2:71" ht="19.5" customHeight="1">
      <c r="B17" s="10"/>
      <c r="E17" s="15" t="s">
        <v>24</v>
      </c>
      <c r="AK17" s="14" t="s">
        <v>21</v>
      </c>
      <c r="AN17" s="15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25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4" t="s">
        <v>26</v>
      </c>
      <c r="AK19" s="14" t="s">
        <v>18</v>
      </c>
      <c r="AN19" s="15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0" ht="19.5" customHeight="1">
      <c r="B20" s="10"/>
      <c r="E20" s="15" t="s">
        <v>20</v>
      </c>
      <c r="AK20" s="14" t="s">
        <v>21</v>
      </c>
      <c r="AN20" s="15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17" t="s">
        <v>27</v>
      </c>
      <c r="AK23" s="378">
        <f>ROUNDUP($AG$87,2)</f>
        <v>0</v>
      </c>
      <c r="AL23" s="375"/>
      <c r="AM23" s="375"/>
      <c r="AN23" s="375"/>
      <c r="AO23" s="375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17" t="s">
        <v>28</v>
      </c>
      <c r="AK24" s="378">
        <f>ROUNDUP($AG$90,2)</f>
        <v>0</v>
      </c>
      <c r="AL24" s="375"/>
      <c r="AM24" s="375"/>
      <c r="AN24" s="375"/>
      <c r="AO24" s="375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29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79">
        <f>ROUNDUP($AK$23+$AK$24,2)</f>
        <v>0</v>
      </c>
      <c r="AL26" s="380"/>
      <c r="AM26" s="380"/>
      <c r="AN26" s="380"/>
      <c r="AO26" s="380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30</v>
      </c>
      <c r="F28" s="23" t="s">
        <v>31</v>
      </c>
      <c r="L28" s="381">
        <v>0.21</v>
      </c>
      <c r="M28" s="382"/>
      <c r="N28" s="382"/>
      <c r="O28" s="382"/>
      <c r="T28" s="25" t="s">
        <v>32</v>
      </c>
      <c r="W28" s="383">
        <f>ROUNDUP($AZ$87+SUM($CD$91:$CD$91),2)</f>
        <v>0</v>
      </c>
      <c r="X28" s="382"/>
      <c r="Y28" s="382"/>
      <c r="Z28" s="382"/>
      <c r="AA28" s="382"/>
      <c r="AB28" s="382"/>
      <c r="AC28" s="382"/>
      <c r="AD28" s="382"/>
      <c r="AE28" s="382"/>
      <c r="AK28" s="383">
        <f>ROUNDUP($AV$87+SUM($BY$91:$BY$91),1)</f>
        <v>0</v>
      </c>
      <c r="AL28" s="382"/>
      <c r="AM28" s="382"/>
      <c r="AN28" s="382"/>
      <c r="AO28" s="382"/>
      <c r="AQ28" s="26"/>
    </row>
    <row r="29" spans="2:43" s="6" customFormat="1" ht="15" customHeight="1">
      <c r="B29" s="22"/>
      <c r="F29" s="23" t="s">
        <v>33</v>
      </c>
      <c r="L29" s="381">
        <v>0.15</v>
      </c>
      <c r="M29" s="382"/>
      <c r="N29" s="382"/>
      <c r="O29" s="382"/>
      <c r="T29" s="25" t="s">
        <v>32</v>
      </c>
      <c r="W29" s="383">
        <f>ROUNDUP($BA$87+SUM($CE$91:$CE$91),2)</f>
        <v>0</v>
      </c>
      <c r="X29" s="382"/>
      <c r="Y29" s="382"/>
      <c r="Z29" s="382"/>
      <c r="AA29" s="382"/>
      <c r="AB29" s="382"/>
      <c r="AC29" s="382"/>
      <c r="AD29" s="382"/>
      <c r="AE29" s="382"/>
      <c r="AK29" s="383">
        <f>ROUNDUP($AW$87+SUM($BZ$91:$BZ$91),1)</f>
        <v>0</v>
      </c>
      <c r="AL29" s="382"/>
      <c r="AM29" s="382"/>
      <c r="AN29" s="382"/>
      <c r="AO29" s="382"/>
      <c r="AQ29" s="26"/>
    </row>
    <row r="30" spans="2:43" s="6" customFormat="1" ht="15" customHeight="1" hidden="1">
      <c r="B30" s="22"/>
      <c r="F30" s="23" t="s">
        <v>34</v>
      </c>
      <c r="L30" s="381">
        <v>0.21</v>
      </c>
      <c r="M30" s="382"/>
      <c r="N30" s="382"/>
      <c r="O30" s="382"/>
      <c r="T30" s="25" t="s">
        <v>32</v>
      </c>
      <c r="W30" s="383">
        <f>ROUNDUP($BB$87+SUM($CF$91:$CF$91),2)</f>
        <v>0</v>
      </c>
      <c r="X30" s="382"/>
      <c r="Y30" s="382"/>
      <c r="Z30" s="382"/>
      <c r="AA30" s="382"/>
      <c r="AB30" s="382"/>
      <c r="AC30" s="382"/>
      <c r="AD30" s="382"/>
      <c r="AE30" s="382"/>
      <c r="AK30" s="383">
        <v>0</v>
      </c>
      <c r="AL30" s="382"/>
      <c r="AM30" s="382"/>
      <c r="AN30" s="382"/>
      <c r="AO30" s="382"/>
      <c r="AQ30" s="26"/>
    </row>
    <row r="31" spans="2:43" s="6" customFormat="1" ht="15" customHeight="1" hidden="1">
      <c r="B31" s="22"/>
      <c r="F31" s="23" t="s">
        <v>35</v>
      </c>
      <c r="L31" s="381">
        <v>0.15</v>
      </c>
      <c r="M31" s="382"/>
      <c r="N31" s="382"/>
      <c r="O31" s="382"/>
      <c r="T31" s="25" t="s">
        <v>32</v>
      </c>
      <c r="W31" s="383">
        <f>ROUNDUP($BC$87+SUM($CG$91:$CG$91),2)</f>
        <v>0</v>
      </c>
      <c r="X31" s="382"/>
      <c r="Y31" s="382"/>
      <c r="Z31" s="382"/>
      <c r="AA31" s="382"/>
      <c r="AB31" s="382"/>
      <c r="AC31" s="382"/>
      <c r="AD31" s="382"/>
      <c r="AE31" s="382"/>
      <c r="AK31" s="383">
        <v>0</v>
      </c>
      <c r="AL31" s="382"/>
      <c r="AM31" s="382"/>
      <c r="AN31" s="382"/>
      <c r="AO31" s="382"/>
      <c r="AQ31" s="26"/>
    </row>
    <row r="32" spans="2:43" s="6" customFormat="1" ht="15" customHeight="1" hidden="1">
      <c r="B32" s="22"/>
      <c r="F32" s="23" t="s">
        <v>36</v>
      </c>
      <c r="L32" s="381">
        <v>0</v>
      </c>
      <c r="M32" s="382"/>
      <c r="N32" s="382"/>
      <c r="O32" s="382"/>
      <c r="T32" s="25" t="s">
        <v>32</v>
      </c>
      <c r="W32" s="383">
        <f>ROUNDUP($BD$87+SUM($CH$91:$CH$91),2)</f>
        <v>0</v>
      </c>
      <c r="X32" s="382"/>
      <c r="Y32" s="382"/>
      <c r="Z32" s="382"/>
      <c r="AA32" s="382"/>
      <c r="AB32" s="382"/>
      <c r="AC32" s="382"/>
      <c r="AD32" s="382"/>
      <c r="AE32" s="382"/>
      <c r="AK32" s="383">
        <v>0</v>
      </c>
      <c r="AL32" s="382"/>
      <c r="AM32" s="382"/>
      <c r="AN32" s="382"/>
      <c r="AO32" s="382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37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38</v>
      </c>
      <c r="U34" s="29"/>
      <c r="V34" s="29"/>
      <c r="W34" s="29"/>
      <c r="X34" s="390" t="s">
        <v>39</v>
      </c>
      <c r="Y34" s="391"/>
      <c r="Z34" s="391"/>
      <c r="AA34" s="391"/>
      <c r="AB34" s="391"/>
      <c r="AC34" s="29"/>
      <c r="AD34" s="29"/>
      <c r="AE34" s="29"/>
      <c r="AF34" s="29"/>
      <c r="AG34" s="29"/>
      <c r="AH34" s="29"/>
      <c r="AI34" s="29"/>
      <c r="AJ34" s="29"/>
      <c r="AK34" s="392">
        <f>ROUNDUP(SUM($AK$26:$AK$32),2)</f>
        <v>0</v>
      </c>
      <c r="AL34" s="391"/>
      <c r="AM34" s="391"/>
      <c r="AN34" s="391"/>
      <c r="AO34" s="393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41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42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43</v>
      </c>
      <c r="S58" s="37"/>
      <c r="T58" s="37"/>
      <c r="U58" s="37"/>
      <c r="V58" s="37"/>
      <c r="W58" s="37"/>
      <c r="X58" s="37"/>
      <c r="Y58" s="37"/>
      <c r="Z58" s="39"/>
      <c r="AC58" s="36" t="s">
        <v>42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43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45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42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43</v>
      </c>
      <c r="S69" s="37"/>
      <c r="T69" s="37"/>
      <c r="U69" s="37"/>
      <c r="V69" s="37"/>
      <c r="W69" s="37"/>
      <c r="X69" s="37"/>
      <c r="Y69" s="37"/>
      <c r="Z69" s="39"/>
      <c r="AC69" s="36" t="s">
        <v>42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43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374" t="s">
        <v>46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19"/>
    </row>
    <row r="77" spans="2:43" s="6" customFormat="1" ht="7.5" customHeight="1">
      <c r="B77" s="18"/>
      <c r="AQ77" s="19"/>
    </row>
    <row r="78" spans="2:43" s="13" customFormat="1" ht="33" customHeight="1">
      <c r="B78" s="46"/>
      <c r="C78" s="13" t="s">
        <v>12</v>
      </c>
      <c r="L78" s="376" t="str">
        <f>$K$6</f>
        <v>130912 - STAVEBNÍ ÚPRAVY A REKONSTRUKCE GASTRONOMICKÉHO PROVOZU VE VZDĚLÁVACÍM ZAŘÍZENÍ TELČ</v>
      </c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13</v>
      </c>
      <c r="L80" s="48" t="str">
        <f>IF($K$8="","",$K$8)</f>
        <v>Telč</v>
      </c>
      <c r="AI80" s="14" t="s">
        <v>15</v>
      </c>
      <c r="AM80" s="49" t="str">
        <f>IF($AN$8="","",$AN$8)</f>
        <v>20.09.2013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17</v>
      </c>
      <c r="L82" s="15" t="str">
        <f>IF($E$11="","",$E$11)</f>
        <v> </v>
      </c>
      <c r="AI82" s="14" t="s">
        <v>23</v>
      </c>
      <c r="AM82" s="385" t="str">
        <f>IF($E$17="","",$E$17)</f>
        <v>A32 spol. s r.o.</v>
      </c>
      <c r="AN82" s="386"/>
      <c r="AO82" s="386"/>
      <c r="AP82" s="386"/>
      <c r="AQ82" s="19"/>
      <c r="AS82" s="400" t="s">
        <v>47</v>
      </c>
      <c r="AT82" s="401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22</v>
      </c>
      <c r="L83" s="15" t="str">
        <f>IF($E$14="","",$E$14)</f>
        <v> </v>
      </c>
      <c r="AI83" s="14" t="s">
        <v>26</v>
      </c>
      <c r="AM83" s="385" t="str">
        <f>IF($E$20="","",$E$20)</f>
        <v> </v>
      </c>
      <c r="AN83" s="386"/>
      <c r="AO83" s="386"/>
      <c r="AP83" s="386"/>
      <c r="AQ83" s="19"/>
      <c r="AS83" s="402"/>
      <c r="AT83" s="386"/>
      <c r="BD83" s="50"/>
    </row>
    <row r="84" spans="2:56" s="6" customFormat="1" ht="12" customHeight="1">
      <c r="B84" s="18"/>
      <c r="AQ84" s="19"/>
      <c r="AS84" s="402"/>
      <c r="AT84" s="386"/>
      <c r="BD84" s="50"/>
    </row>
    <row r="85" spans="2:57" s="6" customFormat="1" ht="30" customHeight="1">
      <c r="B85" s="18"/>
      <c r="C85" s="405" t="s">
        <v>48</v>
      </c>
      <c r="D85" s="391"/>
      <c r="E85" s="391"/>
      <c r="F85" s="391"/>
      <c r="G85" s="391"/>
      <c r="H85" s="29"/>
      <c r="I85" s="403" t="s">
        <v>49</v>
      </c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403" t="s">
        <v>50</v>
      </c>
      <c r="AH85" s="391"/>
      <c r="AI85" s="391"/>
      <c r="AJ85" s="391"/>
      <c r="AK85" s="391"/>
      <c r="AL85" s="391"/>
      <c r="AM85" s="391"/>
      <c r="AN85" s="403" t="s">
        <v>51</v>
      </c>
      <c r="AO85" s="391"/>
      <c r="AP85" s="393"/>
      <c r="AQ85" s="19"/>
      <c r="AS85" s="51" t="s">
        <v>52</v>
      </c>
      <c r="AT85" s="52" t="s">
        <v>53</v>
      </c>
      <c r="AU85" s="52" t="s">
        <v>54</v>
      </c>
      <c r="AV85" s="52" t="s">
        <v>55</v>
      </c>
      <c r="AW85" s="52" t="s">
        <v>56</v>
      </c>
      <c r="AX85" s="52" t="s">
        <v>57</v>
      </c>
      <c r="AY85" s="52" t="s">
        <v>58</v>
      </c>
      <c r="AZ85" s="52" t="s">
        <v>59</v>
      </c>
      <c r="BA85" s="52" t="s">
        <v>60</v>
      </c>
      <c r="BB85" s="52" t="s">
        <v>61</v>
      </c>
      <c r="BC85" s="52" t="s">
        <v>62</v>
      </c>
      <c r="BD85" s="53" t="s">
        <v>63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64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387">
        <f>ROUNDUP($AG$88,2)</f>
        <v>0</v>
      </c>
      <c r="AH87" s="396"/>
      <c r="AI87" s="396"/>
      <c r="AJ87" s="396"/>
      <c r="AK87" s="396"/>
      <c r="AL87" s="396"/>
      <c r="AM87" s="396"/>
      <c r="AN87" s="387">
        <f>ROUNDUP(SUM($AG$87,$AT$87),2)</f>
        <v>0</v>
      </c>
      <c r="AO87" s="396"/>
      <c r="AP87" s="396"/>
      <c r="AQ87" s="47"/>
      <c r="AS87" s="57">
        <f>ROUNDUP($AS$88,2)</f>
        <v>0</v>
      </c>
      <c r="AT87" s="58">
        <f>ROUNDUP(SUM($AV$87:$AY$87),1)</f>
        <v>0</v>
      </c>
      <c r="AU87" s="59">
        <f>ROUNDUP($AU$88,5)</f>
        <v>253.52522</v>
      </c>
      <c r="AV87" s="58">
        <f>ROUNDUP($AZ$87*$L$28,2)</f>
        <v>0</v>
      </c>
      <c r="AW87" s="58">
        <f>ROUNDUP($BA$87*$L$29,2)</f>
        <v>0</v>
      </c>
      <c r="AX87" s="58">
        <f>ROUNDUP($BB$87*$L$28,2)</f>
        <v>0</v>
      </c>
      <c r="AY87" s="58">
        <f>ROUNDUP($BC$87*$L$29,2)</f>
        <v>0</v>
      </c>
      <c r="AZ87" s="58">
        <f>ROUNDUP($AZ$88,2)</f>
        <v>0</v>
      </c>
      <c r="BA87" s="58">
        <f>ROUNDUP($BA$88,2)</f>
        <v>0</v>
      </c>
      <c r="BB87" s="58">
        <f>ROUNDUP($BB$88,2)</f>
        <v>0</v>
      </c>
      <c r="BC87" s="58">
        <f>ROUNDUP($BC$88,2)</f>
        <v>0</v>
      </c>
      <c r="BD87" s="60">
        <f>ROUNDUP($BD$88,2)</f>
        <v>0</v>
      </c>
      <c r="BS87" s="13" t="s">
        <v>65</v>
      </c>
      <c r="BT87" s="13" t="s">
        <v>66</v>
      </c>
      <c r="BV87" s="13" t="s">
        <v>67</v>
      </c>
      <c r="BW87" s="13" t="s">
        <v>68</v>
      </c>
      <c r="BX87" s="13" t="s">
        <v>69</v>
      </c>
    </row>
    <row r="88" spans="1:76" s="61" customFormat="1" ht="28.5" customHeight="1">
      <c r="A88" s="118" t="s">
        <v>296</v>
      </c>
      <c r="B88" s="62"/>
      <c r="C88" s="63"/>
      <c r="D88" s="394" t="s">
        <v>70</v>
      </c>
      <c r="E88" s="395"/>
      <c r="F88" s="395"/>
      <c r="G88" s="395"/>
      <c r="H88" s="395"/>
      <c r="I88" s="63"/>
      <c r="J88" s="394" t="s">
        <v>71</v>
      </c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8">
        <f>Stavební!$M$26</f>
        <v>0</v>
      </c>
      <c r="AH88" s="399"/>
      <c r="AI88" s="399"/>
      <c r="AJ88" s="399"/>
      <c r="AK88" s="399"/>
      <c r="AL88" s="399"/>
      <c r="AM88" s="399"/>
      <c r="AN88" s="398">
        <f>ROUNDUP(SUM($AG$88,$AT$88),2)</f>
        <v>0</v>
      </c>
      <c r="AO88" s="399"/>
      <c r="AP88" s="399"/>
      <c r="AQ88" s="64"/>
      <c r="AS88" s="65">
        <f>Stavební!$M$24</f>
        <v>0</v>
      </c>
      <c r="AT88" s="66">
        <f>ROUNDUP(SUM($AV$88:$AY$88),1)</f>
        <v>0</v>
      </c>
      <c r="AU88" s="67">
        <f>Stavební!$W$128</f>
        <v>253.525215</v>
      </c>
      <c r="AV88" s="66">
        <f>Stavební!$M$28</f>
        <v>0</v>
      </c>
      <c r="AW88" s="66">
        <f>Stavební!$M$29</f>
        <v>0</v>
      </c>
      <c r="AX88" s="66">
        <f>Stavební!$M$30</f>
        <v>0</v>
      </c>
      <c r="AY88" s="66">
        <f>Stavební!$M$31</f>
        <v>0</v>
      </c>
      <c r="AZ88" s="66">
        <f>Stavební!$H$28</f>
        <v>0</v>
      </c>
      <c r="BA88" s="66">
        <f>Stavební!$H$29</f>
        <v>0</v>
      </c>
      <c r="BB88" s="66">
        <f>Stavební!$H$30</f>
        <v>0</v>
      </c>
      <c r="BC88" s="66">
        <f>Stavební!$H$31</f>
        <v>0</v>
      </c>
      <c r="BD88" s="68">
        <f>Stavební!$H$32</f>
        <v>0</v>
      </c>
      <c r="BT88" s="61" t="s">
        <v>72</v>
      </c>
      <c r="BU88" s="61" t="s">
        <v>73</v>
      </c>
      <c r="BV88" s="61" t="s">
        <v>67</v>
      </c>
      <c r="BW88" s="61" t="s">
        <v>68</v>
      </c>
      <c r="BX88" s="61" t="s">
        <v>69</v>
      </c>
    </row>
    <row r="89" spans="2:70" ht="14.25" customHeight="1">
      <c r="B89" s="10"/>
      <c r="AQ89" s="11"/>
      <c r="AR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2:49" s="6" customFormat="1" ht="30.75" customHeight="1">
      <c r="B90" s="18"/>
      <c r="C90" s="56" t="s">
        <v>74</v>
      </c>
      <c r="AG90" s="387">
        <v>0</v>
      </c>
      <c r="AH90" s="386"/>
      <c r="AI90" s="386"/>
      <c r="AJ90" s="386"/>
      <c r="AK90" s="386"/>
      <c r="AL90" s="386"/>
      <c r="AM90" s="386"/>
      <c r="AN90" s="387">
        <v>0</v>
      </c>
      <c r="AO90" s="386"/>
      <c r="AP90" s="386"/>
      <c r="AQ90" s="19"/>
      <c r="AS90" s="51" t="s">
        <v>75</v>
      </c>
      <c r="AT90" s="52" t="s">
        <v>76</v>
      </c>
      <c r="AU90" s="52" t="s">
        <v>30</v>
      </c>
      <c r="AV90" s="53" t="s">
        <v>53</v>
      </c>
      <c r="AW90" s="54"/>
    </row>
    <row r="91" spans="2:48" s="6" customFormat="1" ht="12" customHeight="1">
      <c r="B91" s="18"/>
      <c r="AQ91" s="19"/>
      <c r="AS91" s="32"/>
      <c r="AT91" s="32"/>
      <c r="AU91" s="32"/>
      <c r="AV91" s="32"/>
    </row>
    <row r="92" spans="2:43" s="6" customFormat="1" ht="30.75" customHeight="1">
      <c r="B92" s="18"/>
      <c r="C92" s="69" t="s">
        <v>77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388">
        <f>ROUNDUP($AG$87+$AG$90,2)</f>
        <v>0</v>
      </c>
      <c r="AH92" s="389"/>
      <c r="AI92" s="389"/>
      <c r="AJ92" s="389"/>
      <c r="AK92" s="389"/>
      <c r="AL92" s="389"/>
      <c r="AM92" s="389"/>
      <c r="AN92" s="388">
        <f>ROUNDUP($AN$87+$AN$90,2)</f>
        <v>0</v>
      </c>
      <c r="AO92" s="389"/>
      <c r="AP92" s="389"/>
      <c r="AQ92" s="19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3">
    <mergeCell ref="AR2:BE2"/>
    <mergeCell ref="AN88:AP88"/>
    <mergeCell ref="AG88:AM88"/>
    <mergeCell ref="AS82:AT84"/>
    <mergeCell ref="AN85:AP85"/>
    <mergeCell ref="C2:AP2"/>
    <mergeCell ref="C85:G85"/>
    <mergeCell ref="I85:AF85"/>
    <mergeCell ref="AG85:AM85"/>
    <mergeCell ref="AN87:AP87"/>
    <mergeCell ref="AG90:AM90"/>
    <mergeCell ref="AN90:AP90"/>
    <mergeCell ref="AG92:AM92"/>
    <mergeCell ref="AN92:AP92"/>
    <mergeCell ref="X34:AB34"/>
    <mergeCell ref="AK34:AO34"/>
    <mergeCell ref="C76:AP76"/>
    <mergeCell ref="D88:H88"/>
    <mergeCell ref="J88:AF88"/>
    <mergeCell ref="AG87:AM87"/>
    <mergeCell ref="L78:AO78"/>
    <mergeCell ref="AM82:AP82"/>
    <mergeCell ref="AM83:AP83"/>
    <mergeCell ref="L31:O31"/>
    <mergeCell ref="W31:AE31"/>
    <mergeCell ref="AK31:AO31"/>
    <mergeCell ref="L32:O32"/>
    <mergeCell ref="W32:AE32"/>
    <mergeCell ref="AK32:AO32"/>
    <mergeCell ref="L29:O29"/>
    <mergeCell ref="W29:AE29"/>
    <mergeCell ref="AK29:AO29"/>
    <mergeCell ref="L30:O30"/>
    <mergeCell ref="W30:AE30"/>
    <mergeCell ref="AK30:AO30"/>
    <mergeCell ref="C4:AP4"/>
    <mergeCell ref="K6:AO6"/>
    <mergeCell ref="AK23:AO23"/>
    <mergeCell ref="AK24:AO24"/>
    <mergeCell ref="AK26:AO26"/>
    <mergeCell ref="L28:O28"/>
    <mergeCell ref="W28:AE28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30912 - STAVEBNÍ ÚPRAVY ...'!C2" tooltip="130912 - STAVEBNÍ ÚPRAVY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Header>&amp;RPříloha č.2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"/>
  <sheetViews>
    <sheetView showGridLines="0" view="pageBreakPreview" zoomScaleSheetLayoutView="100" zoomScalePageLayoutView="0" workbookViewId="0" topLeftCell="A1">
      <pane ySplit="1" topLeftCell="A5" activePane="bottomLeft" state="frozen"/>
      <selection pane="topLeft" activeCell="R11" sqref="R11"/>
      <selection pane="bottomLeft" activeCell="AC10" sqref="AC1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23"/>
      <c r="B1" s="120"/>
      <c r="C1" s="120"/>
      <c r="D1" s="121" t="s">
        <v>1</v>
      </c>
      <c r="E1" s="120"/>
      <c r="F1" s="122" t="s">
        <v>297</v>
      </c>
      <c r="G1" s="122"/>
      <c r="H1" s="427" t="s">
        <v>298</v>
      </c>
      <c r="I1" s="427"/>
      <c r="J1" s="427"/>
      <c r="K1" s="427"/>
      <c r="L1" s="122" t="s">
        <v>299</v>
      </c>
      <c r="M1" s="120"/>
      <c r="N1" s="120"/>
      <c r="O1" s="121" t="s">
        <v>78</v>
      </c>
      <c r="P1" s="120"/>
      <c r="Q1" s="120"/>
      <c r="R1" s="120"/>
      <c r="S1" s="122" t="s">
        <v>300</v>
      </c>
      <c r="T1" s="122"/>
      <c r="U1" s="123"/>
      <c r="V1" s="12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404" t="s">
        <v>4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S2" s="397" t="s">
        <v>5</v>
      </c>
      <c r="T2" s="375"/>
      <c r="U2" s="375"/>
      <c r="V2" s="375"/>
      <c r="W2" s="375"/>
      <c r="X2" s="375"/>
      <c r="Y2" s="375"/>
      <c r="Z2" s="375"/>
      <c r="AA2" s="375"/>
      <c r="AB2" s="375"/>
      <c r="AC2" s="375"/>
      <c r="AT2" s="2" t="s">
        <v>68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374" t="s">
        <v>80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6.75" customHeight="1">
      <c r="B6" s="18"/>
      <c r="D6" s="13" t="s">
        <v>12</v>
      </c>
      <c r="F6" s="376" t="s">
        <v>604</v>
      </c>
      <c r="G6" s="384"/>
      <c r="H6" s="384"/>
      <c r="I6" s="384"/>
      <c r="J6" s="384"/>
      <c r="K6" s="384"/>
      <c r="L6" s="384"/>
      <c r="M6" s="384"/>
      <c r="N6" s="384"/>
      <c r="O6" s="384"/>
      <c r="P6" s="384"/>
      <c r="R6" s="19"/>
    </row>
    <row r="7" spans="2:18" s="6" customFormat="1" ht="7.5" customHeight="1">
      <c r="B7" s="18"/>
      <c r="R7" s="19"/>
    </row>
    <row r="8" spans="2:18" s="6" customFormat="1" ht="15" customHeight="1">
      <c r="B8" s="18"/>
      <c r="D8" s="14" t="s">
        <v>13</v>
      </c>
      <c r="F8" s="15" t="s">
        <v>14</v>
      </c>
      <c r="M8" s="14" t="s">
        <v>15</v>
      </c>
      <c r="O8" s="406" t="str">
        <f>'Rekapitulace stavby'!$AN$8</f>
        <v>20.09.2013</v>
      </c>
      <c r="P8" s="386"/>
      <c r="R8" s="19"/>
    </row>
    <row r="9" spans="2:18" s="6" customFormat="1" ht="7.5" customHeight="1">
      <c r="B9" s="18"/>
      <c r="R9" s="19"/>
    </row>
    <row r="10" spans="2:18" s="6" customFormat="1" ht="15" customHeight="1">
      <c r="B10" s="18"/>
      <c r="D10" s="14" t="s">
        <v>17</v>
      </c>
      <c r="M10" s="14" t="s">
        <v>18</v>
      </c>
      <c r="O10" s="385">
        <f>IF('Rekapitulace stavby'!$AN$10="","",'Rekapitulace stavby'!$AN$10)</f>
      </c>
      <c r="P10" s="386"/>
      <c r="R10" s="19"/>
    </row>
    <row r="11" spans="2:18" s="6" customFormat="1" ht="18.75" customHeight="1">
      <c r="B11" s="18"/>
      <c r="E11" s="15" t="str">
        <f>IF('Rekapitulace stavby'!$E$11="","",'Rekapitulace stavby'!$E$11)</f>
        <v> </v>
      </c>
      <c r="M11" s="14" t="s">
        <v>21</v>
      </c>
      <c r="O11" s="385">
        <f>IF('Rekapitulace stavby'!$AN$11="","",'Rekapitulace stavby'!$AN$11)</f>
      </c>
      <c r="P11" s="386"/>
      <c r="R11" s="19"/>
    </row>
    <row r="12" spans="2:18" s="6" customFormat="1" ht="7.5" customHeight="1">
      <c r="B12" s="18"/>
      <c r="R12" s="19"/>
    </row>
    <row r="13" spans="2:18" s="6" customFormat="1" ht="15" customHeight="1">
      <c r="B13" s="18"/>
      <c r="D13" s="14" t="s">
        <v>22</v>
      </c>
      <c r="M13" s="14" t="s">
        <v>18</v>
      </c>
      <c r="O13" s="385">
        <f>IF('Rekapitulace stavby'!$AN$13="","",'Rekapitulace stavby'!$AN$13)</f>
      </c>
      <c r="P13" s="386"/>
      <c r="R13" s="19"/>
    </row>
    <row r="14" spans="2:18" s="6" customFormat="1" ht="18.75" customHeight="1">
      <c r="B14" s="18"/>
      <c r="E14" s="15" t="str">
        <f>IF('Rekapitulace stavby'!$E$14="","",'Rekapitulace stavby'!$E$14)</f>
        <v> </v>
      </c>
      <c r="M14" s="14" t="s">
        <v>21</v>
      </c>
      <c r="O14" s="385">
        <f>IF('Rekapitulace stavby'!$AN$14="","",'Rekapitulace stavby'!$AN$14)</f>
      </c>
      <c r="P14" s="386"/>
      <c r="R14" s="19"/>
    </row>
    <row r="15" spans="2:18" s="6" customFormat="1" ht="7.5" customHeight="1">
      <c r="B15" s="18"/>
      <c r="R15" s="19"/>
    </row>
    <row r="16" spans="2:18" s="6" customFormat="1" ht="15" customHeight="1">
      <c r="B16" s="18"/>
      <c r="D16" s="14" t="s">
        <v>23</v>
      </c>
      <c r="M16" s="14" t="s">
        <v>18</v>
      </c>
      <c r="O16" s="385">
        <f>IF('Rekapitulace stavby'!$AN$16="","",'Rekapitulace stavby'!$AN$16)</f>
      </c>
      <c r="P16" s="386"/>
      <c r="R16" s="19"/>
    </row>
    <row r="17" spans="2:18" s="6" customFormat="1" ht="18.75" customHeight="1">
      <c r="B17" s="18"/>
      <c r="E17" s="15" t="str">
        <f>IF('Rekapitulace stavby'!$E$17="","",'Rekapitulace stavby'!$E$17)</f>
        <v>A32 spol. s r.o.</v>
      </c>
      <c r="M17" s="14" t="s">
        <v>21</v>
      </c>
      <c r="O17" s="385">
        <f>IF('Rekapitulace stavby'!$AN$17="","",'Rekapitulace stavby'!$AN$17)</f>
      </c>
      <c r="P17" s="386"/>
      <c r="R17" s="19"/>
    </row>
    <row r="18" spans="2:18" s="6" customFormat="1" ht="7.5" customHeight="1">
      <c r="B18" s="18"/>
      <c r="R18" s="19"/>
    </row>
    <row r="19" spans="2:18" s="6" customFormat="1" ht="15" customHeight="1">
      <c r="B19" s="18"/>
      <c r="D19" s="14" t="s">
        <v>26</v>
      </c>
      <c r="M19" s="14" t="s">
        <v>18</v>
      </c>
      <c r="O19" s="385">
        <f>IF('Rekapitulace stavby'!$AN$19="","",'Rekapitulace stavby'!$AN$19)</f>
      </c>
      <c r="P19" s="386"/>
      <c r="R19" s="19"/>
    </row>
    <row r="20" spans="2:18" s="6" customFormat="1" ht="18.75" customHeight="1">
      <c r="B20" s="18"/>
      <c r="E20" s="15" t="str">
        <f>IF('Rekapitulace stavby'!$E$20="","",'Rekapitulace stavby'!$E$20)</f>
        <v> </v>
      </c>
      <c r="M20" s="14" t="s">
        <v>21</v>
      </c>
      <c r="O20" s="385">
        <f>IF('Rekapitulace stavby'!$AN$20="","",'Rekapitulace stavby'!$AN$20)</f>
      </c>
      <c r="P20" s="386"/>
      <c r="R20" s="19"/>
    </row>
    <row r="21" spans="2:18" s="6" customFormat="1" ht="7.5" customHeight="1">
      <c r="B21" s="18"/>
      <c r="R21" s="19"/>
    </row>
    <row r="22" spans="2:18" s="6" customFormat="1" ht="7.5" customHeight="1">
      <c r="B22" s="1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R22" s="19"/>
    </row>
    <row r="23" spans="2:18" s="6" customFormat="1" ht="15" customHeight="1">
      <c r="B23" s="18"/>
      <c r="D23" s="70" t="s">
        <v>81</v>
      </c>
      <c r="M23" s="378">
        <f>$N$87</f>
        <v>0</v>
      </c>
      <c r="N23" s="386"/>
      <c r="O23" s="386"/>
      <c r="P23" s="386"/>
      <c r="R23" s="19"/>
    </row>
    <row r="24" spans="2:18" s="6" customFormat="1" ht="15" customHeight="1">
      <c r="B24" s="18"/>
      <c r="D24" s="17" t="s">
        <v>82</v>
      </c>
      <c r="M24" s="378">
        <f>$N$107</f>
        <v>0</v>
      </c>
      <c r="N24" s="386"/>
      <c r="O24" s="386"/>
      <c r="P24" s="386"/>
      <c r="R24" s="19"/>
    </row>
    <row r="25" spans="2:18" s="6" customFormat="1" ht="7.5" customHeight="1">
      <c r="B25" s="18"/>
      <c r="R25" s="19"/>
    </row>
    <row r="26" spans="2:18" s="6" customFormat="1" ht="26.25" customHeight="1">
      <c r="B26" s="18"/>
      <c r="D26" s="71" t="s">
        <v>29</v>
      </c>
      <c r="M26" s="407">
        <f>ROUNDUP($M$23+$M$24,2)</f>
        <v>0</v>
      </c>
      <c r="N26" s="386"/>
      <c r="O26" s="386"/>
      <c r="P26" s="386"/>
      <c r="R26" s="19"/>
    </row>
    <row r="27" spans="2:18" s="6" customFormat="1" ht="7.5" customHeight="1">
      <c r="B27" s="1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R27" s="19"/>
    </row>
    <row r="28" spans="2:18" s="6" customFormat="1" ht="15" customHeight="1">
      <c r="B28" s="18"/>
      <c r="D28" s="23" t="s">
        <v>30</v>
      </c>
      <c r="E28" s="23" t="s">
        <v>31</v>
      </c>
      <c r="F28" s="24">
        <v>0.21</v>
      </c>
      <c r="G28" s="72" t="s">
        <v>32</v>
      </c>
      <c r="H28" s="408">
        <f>ROUNDUP((SUM($BE$107:$BE$111)+SUM($BE$128:$BE$204)),2)</f>
        <v>0</v>
      </c>
      <c r="I28" s="386"/>
      <c r="J28" s="386"/>
      <c r="M28" s="408">
        <f>ROUNDUP((SUM($BE$107:$BE$111)+SUM($BE$128:$BE$204))*$F$28,1)</f>
        <v>0</v>
      </c>
      <c r="N28" s="386"/>
      <c r="O28" s="386"/>
      <c r="P28" s="386"/>
      <c r="R28" s="19"/>
    </row>
    <row r="29" spans="2:18" s="6" customFormat="1" ht="15" customHeight="1">
      <c r="B29" s="18"/>
      <c r="E29" s="23" t="s">
        <v>33</v>
      </c>
      <c r="F29" s="24">
        <v>0.15</v>
      </c>
      <c r="G29" s="72" t="s">
        <v>32</v>
      </c>
      <c r="H29" s="408">
        <f>ROUNDUP((SUM($BF$107:$BF$111)+SUM($BF$128:$BF$204)),2)</f>
        <v>0</v>
      </c>
      <c r="I29" s="386"/>
      <c r="J29" s="386"/>
      <c r="M29" s="408">
        <f>ROUNDUP((SUM($BF$107:$BF$111)+SUM($BF$128:$BF$204))*$F$29,1)</f>
        <v>0</v>
      </c>
      <c r="N29" s="386"/>
      <c r="O29" s="386"/>
      <c r="P29" s="386"/>
      <c r="R29" s="19"/>
    </row>
    <row r="30" spans="2:18" s="6" customFormat="1" ht="15" customHeight="1" hidden="1">
      <c r="B30" s="18"/>
      <c r="E30" s="23" t="s">
        <v>34</v>
      </c>
      <c r="F30" s="24">
        <v>0.21</v>
      </c>
      <c r="G30" s="72" t="s">
        <v>32</v>
      </c>
      <c r="H30" s="408">
        <f>ROUNDUP((SUM($BG$107:$BG$111)+SUM($BG$128:$BG$204)),2)</f>
        <v>0</v>
      </c>
      <c r="I30" s="386"/>
      <c r="J30" s="386"/>
      <c r="M30" s="408">
        <v>0</v>
      </c>
      <c r="N30" s="386"/>
      <c r="O30" s="386"/>
      <c r="P30" s="386"/>
      <c r="R30" s="19"/>
    </row>
    <row r="31" spans="2:18" s="6" customFormat="1" ht="15" customHeight="1" hidden="1">
      <c r="B31" s="18"/>
      <c r="E31" s="23" t="s">
        <v>35</v>
      </c>
      <c r="F31" s="24">
        <v>0.15</v>
      </c>
      <c r="G31" s="72" t="s">
        <v>32</v>
      </c>
      <c r="H31" s="408">
        <f>ROUNDUP((SUM($BH$107:$BH$111)+SUM($BH$128:$BH$204)),2)</f>
        <v>0</v>
      </c>
      <c r="I31" s="386"/>
      <c r="J31" s="386"/>
      <c r="M31" s="408">
        <v>0</v>
      </c>
      <c r="N31" s="386"/>
      <c r="O31" s="386"/>
      <c r="P31" s="386"/>
      <c r="R31" s="19"/>
    </row>
    <row r="32" spans="2:18" s="6" customFormat="1" ht="15" customHeight="1" hidden="1">
      <c r="B32" s="18"/>
      <c r="E32" s="23" t="s">
        <v>36</v>
      </c>
      <c r="F32" s="24">
        <v>0</v>
      </c>
      <c r="G32" s="72" t="s">
        <v>32</v>
      </c>
      <c r="H32" s="408">
        <f>ROUNDUP((SUM($BI$107:$BI$111)+SUM($BI$128:$BI$204)),2)</f>
        <v>0</v>
      </c>
      <c r="I32" s="386"/>
      <c r="J32" s="386"/>
      <c r="M32" s="408">
        <v>0</v>
      </c>
      <c r="N32" s="386"/>
      <c r="O32" s="386"/>
      <c r="P32" s="386"/>
      <c r="R32" s="19"/>
    </row>
    <row r="33" spans="2:18" s="6" customFormat="1" ht="7.5" customHeight="1">
      <c r="B33" s="18"/>
      <c r="R33" s="19"/>
    </row>
    <row r="34" spans="2:18" s="6" customFormat="1" ht="26.25" customHeight="1">
      <c r="B34" s="18"/>
      <c r="C34" s="27"/>
      <c r="D34" s="28" t="s">
        <v>37</v>
      </c>
      <c r="E34" s="29"/>
      <c r="F34" s="29"/>
      <c r="G34" s="73" t="s">
        <v>38</v>
      </c>
      <c r="H34" s="30" t="s">
        <v>39</v>
      </c>
      <c r="I34" s="29"/>
      <c r="J34" s="29"/>
      <c r="K34" s="29"/>
      <c r="L34" s="392">
        <f>ROUNDUP(SUM($M$26:$M$32),2)</f>
        <v>0</v>
      </c>
      <c r="M34" s="391"/>
      <c r="N34" s="391"/>
      <c r="O34" s="391"/>
      <c r="P34" s="393"/>
      <c r="Q34" s="27"/>
      <c r="R34" s="19"/>
    </row>
    <row r="35" spans="2:18" s="6" customFormat="1" ht="15" customHeight="1">
      <c r="B35" s="18"/>
      <c r="R35" s="19"/>
    </row>
    <row r="36" spans="2:18" s="6" customFormat="1" ht="15" customHeight="1">
      <c r="B36" s="18"/>
      <c r="R36" s="19"/>
    </row>
    <row r="37" spans="2:18" ht="14.25" customHeight="1">
      <c r="B37" s="10"/>
      <c r="R37" s="11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8"/>
      <c r="D50" s="31" t="s">
        <v>40</v>
      </c>
      <c r="E50" s="32"/>
      <c r="F50" s="32"/>
      <c r="G50" s="32"/>
      <c r="H50" s="33"/>
      <c r="J50" s="31" t="s">
        <v>41</v>
      </c>
      <c r="K50" s="32"/>
      <c r="L50" s="32"/>
      <c r="M50" s="32"/>
      <c r="N50" s="32"/>
      <c r="O50" s="32"/>
      <c r="P50" s="33"/>
      <c r="R50" s="19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42</v>
      </c>
      <c r="E59" s="37"/>
      <c r="F59" s="37"/>
      <c r="G59" s="38" t="s">
        <v>43</v>
      </c>
      <c r="H59" s="39"/>
      <c r="J59" s="36" t="s">
        <v>42</v>
      </c>
      <c r="K59" s="37"/>
      <c r="L59" s="37"/>
      <c r="M59" s="37"/>
      <c r="N59" s="38" t="s">
        <v>43</v>
      </c>
      <c r="O59" s="37"/>
      <c r="P59" s="39"/>
      <c r="R59" s="19"/>
    </row>
    <row r="60" spans="2:18" ht="14.25" customHeight="1">
      <c r="B60" s="10"/>
      <c r="R60" s="11"/>
    </row>
    <row r="61" spans="2:18" s="6" customFormat="1" ht="15.75" customHeight="1">
      <c r="B61" s="18"/>
      <c r="D61" s="31" t="s">
        <v>44</v>
      </c>
      <c r="E61" s="32"/>
      <c r="F61" s="32"/>
      <c r="G61" s="32"/>
      <c r="H61" s="33"/>
      <c r="J61" s="31" t="s">
        <v>45</v>
      </c>
      <c r="K61" s="32"/>
      <c r="L61" s="32"/>
      <c r="M61" s="32"/>
      <c r="N61" s="32"/>
      <c r="O61" s="32"/>
      <c r="P61" s="33"/>
      <c r="R61" s="19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42</v>
      </c>
      <c r="E70" s="37"/>
      <c r="F70" s="37"/>
      <c r="G70" s="38" t="s">
        <v>43</v>
      </c>
      <c r="H70" s="39"/>
      <c r="J70" s="36" t="s">
        <v>42</v>
      </c>
      <c r="K70" s="37"/>
      <c r="L70" s="37"/>
      <c r="M70" s="37"/>
      <c r="N70" s="38" t="s">
        <v>43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374" t="s">
        <v>83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19"/>
    </row>
    <row r="77" spans="2:18" s="6" customFormat="1" ht="7.5" customHeight="1">
      <c r="B77" s="18"/>
      <c r="R77" s="19"/>
    </row>
    <row r="78" spans="2:18" s="6" customFormat="1" ht="34.5" customHeight="1">
      <c r="B78" s="18"/>
      <c r="C78" s="13" t="s">
        <v>12</v>
      </c>
      <c r="F78" s="376" t="str">
        <f>$F$6</f>
        <v>130912 - STAVEBNÍ ÚPRAVY A REKONSTRUKCE GASTRONOMICKÉHO PROVOZU VE VZDĚLÁVACÍM ZAŘÍZENÍ TELČ</v>
      </c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R78" s="19"/>
    </row>
    <row r="79" spans="2:18" s="6" customFormat="1" ht="7.5" customHeight="1">
      <c r="B79" s="18"/>
      <c r="R79" s="19"/>
    </row>
    <row r="80" spans="2:18" s="6" customFormat="1" ht="18.75" customHeight="1">
      <c r="B80" s="18"/>
      <c r="C80" s="14" t="s">
        <v>13</v>
      </c>
      <c r="F80" s="15" t="str">
        <f>$F$8</f>
        <v>Telč</v>
      </c>
      <c r="K80" s="14" t="s">
        <v>15</v>
      </c>
      <c r="M80" s="406" t="str">
        <f>IF($O$8="","",$O$8)</f>
        <v>20.09.2013</v>
      </c>
      <c r="N80" s="386"/>
      <c r="O80" s="386"/>
      <c r="P80" s="386"/>
      <c r="R80" s="19"/>
    </row>
    <row r="81" spans="2:18" s="6" customFormat="1" ht="7.5" customHeight="1">
      <c r="B81" s="18"/>
      <c r="R81" s="19"/>
    </row>
    <row r="82" spans="2:18" s="6" customFormat="1" ht="15.75" customHeight="1">
      <c r="B82" s="18"/>
      <c r="C82" s="14" t="s">
        <v>17</v>
      </c>
      <c r="F82" s="15" t="str">
        <f>$E$11</f>
        <v> </v>
      </c>
      <c r="K82" s="14" t="s">
        <v>23</v>
      </c>
      <c r="M82" s="385" t="str">
        <f>$E$17</f>
        <v>A32 spol. s r.o.</v>
      </c>
      <c r="N82" s="386"/>
      <c r="O82" s="386"/>
      <c r="P82" s="386"/>
      <c r="Q82" s="386"/>
      <c r="R82" s="19"/>
    </row>
    <row r="83" spans="2:18" s="6" customFormat="1" ht="15" customHeight="1">
      <c r="B83" s="18"/>
      <c r="C83" s="14" t="s">
        <v>22</v>
      </c>
      <c r="F83" s="15" t="str">
        <f>IF($E$14="","",$E$14)</f>
        <v> </v>
      </c>
      <c r="K83" s="14" t="s">
        <v>26</v>
      </c>
      <c r="M83" s="385" t="str">
        <f>$E$20</f>
        <v> </v>
      </c>
      <c r="N83" s="386"/>
      <c r="O83" s="386"/>
      <c r="P83" s="386"/>
      <c r="Q83" s="386"/>
      <c r="R83" s="19"/>
    </row>
    <row r="84" spans="2:18" s="6" customFormat="1" ht="11.25" customHeight="1">
      <c r="B84" s="18"/>
      <c r="R84" s="19"/>
    </row>
    <row r="85" spans="2:18" s="6" customFormat="1" ht="30" customHeight="1">
      <c r="B85" s="18"/>
      <c r="C85" s="411" t="s">
        <v>84</v>
      </c>
      <c r="D85" s="389"/>
      <c r="E85" s="389"/>
      <c r="F85" s="389"/>
      <c r="G85" s="389"/>
      <c r="H85" s="27"/>
      <c r="I85" s="27"/>
      <c r="J85" s="27"/>
      <c r="K85" s="27"/>
      <c r="L85" s="27"/>
      <c r="M85" s="27"/>
      <c r="N85" s="411" t="s">
        <v>85</v>
      </c>
      <c r="O85" s="386"/>
      <c r="P85" s="386"/>
      <c r="Q85" s="386"/>
      <c r="R85" s="19"/>
    </row>
    <row r="86" spans="2:18" s="6" customFormat="1" ht="11.25" customHeight="1">
      <c r="B86" s="18"/>
      <c r="R86" s="19"/>
    </row>
    <row r="87" spans="2:47" s="6" customFormat="1" ht="30" customHeight="1">
      <c r="B87" s="18"/>
      <c r="C87" s="56" t="s">
        <v>86</v>
      </c>
      <c r="N87" s="387">
        <f>ROUNDUP($N$128,2)</f>
        <v>0</v>
      </c>
      <c r="O87" s="386"/>
      <c r="P87" s="386"/>
      <c r="Q87" s="386"/>
      <c r="R87" s="19"/>
      <c r="AU87" s="6" t="s">
        <v>87</v>
      </c>
    </row>
    <row r="88" spans="2:18" s="74" customFormat="1" ht="25.5" customHeight="1">
      <c r="B88" s="75"/>
      <c r="D88" s="76" t="s">
        <v>88</v>
      </c>
      <c r="N88" s="412">
        <f>ROUNDUP($N$129,2)</f>
        <v>0</v>
      </c>
      <c r="O88" s="410"/>
      <c r="P88" s="410"/>
      <c r="Q88" s="410"/>
      <c r="R88" s="77"/>
    </row>
    <row r="89" spans="2:18" s="70" customFormat="1" ht="21" customHeight="1">
      <c r="B89" s="78"/>
      <c r="D89" s="79" t="s">
        <v>89</v>
      </c>
      <c r="N89" s="409">
        <f>ROUNDUP($N$130,2)</f>
        <v>0</v>
      </c>
      <c r="O89" s="410"/>
      <c r="P89" s="410"/>
      <c r="Q89" s="410"/>
      <c r="R89" s="80"/>
    </row>
    <row r="90" spans="2:18" s="70" customFormat="1" ht="21" customHeight="1">
      <c r="B90" s="78"/>
      <c r="D90" s="79" t="s">
        <v>90</v>
      </c>
      <c r="N90" s="409">
        <f>ROUNDUP($N$132,2)</f>
        <v>0</v>
      </c>
      <c r="O90" s="410"/>
      <c r="P90" s="410"/>
      <c r="Q90" s="410"/>
      <c r="R90" s="80"/>
    </row>
    <row r="91" spans="2:18" s="70" customFormat="1" ht="21" customHeight="1">
      <c r="B91" s="78"/>
      <c r="D91" s="79" t="s">
        <v>91</v>
      </c>
      <c r="N91" s="409">
        <f>ROUNDUP($N$135,2)</f>
        <v>0</v>
      </c>
      <c r="O91" s="410"/>
      <c r="P91" s="410"/>
      <c r="Q91" s="410"/>
      <c r="R91" s="80"/>
    </row>
    <row r="92" spans="2:18" s="70" customFormat="1" ht="21" customHeight="1">
      <c r="B92" s="78"/>
      <c r="D92" s="79" t="s">
        <v>92</v>
      </c>
      <c r="N92" s="409">
        <f>ROUNDUP($N$153,2)</f>
        <v>0</v>
      </c>
      <c r="O92" s="410"/>
      <c r="P92" s="410"/>
      <c r="Q92" s="410"/>
      <c r="R92" s="80"/>
    </row>
    <row r="93" spans="2:18" s="74" customFormat="1" ht="25.5" customHeight="1">
      <c r="B93" s="75"/>
      <c r="D93" s="76" t="s">
        <v>93</v>
      </c>
      <c r="N93" s="412">
        <f>ROUNDUP($N$155,2)</f>
        <v>0</v>
      </c>
      <c r="O93" s="410"/>
      <c r="P93" s="410"/>
      <c r="Q93" s="410"/>
      <c r="R93" s="77"/>
    </row>
    <row r="94" spans="2:18" s="70" customFormat="1" ht="21" customHeight="1">
      <c r="B94" s="78"/>
      <c r="D94" s="79" t="s">
        <v>94</v>
      </c>
      <c r="N94" s="409">
        <f>ROUNDUP($N$156,2)</f>
        <v>0</v>
      </c>
      <c r="O94" s="410"/>
      <c r="P94" s="410"/>
      <c r="Q94" s="410"/>
      <c r="R94" s="80"/>
    </row>
    <row r="95" spans="2:18" s="70" customFormat="1" ht="21" customHeight="1">
      <c r="B95" s="78"/>
      <c r="D95" s="79" t="s">
        <v>95</v>
      </c>
      <c r="N95" s="409">
        <f>ROUNDUP($N$159,2)</f>
        <v>0</v>
      </c>
      <c r="O95" s="410"/>
      <c r="P95" s="410"/>
      <c r="Q95" s="410"/>
      <c r="R95" s="80"/>
    </row>
    <row r="96" spans="2:18" s="70" customFormat="1" ht="21" customHeight="1">
      <c r="B96" s="78"/>
      <c r="D96" s="79" t="s">
        <v>96</v>
      </c>
      <c r="N96" s="409">
        <f>ROUNDUP($N$162,2)</f>
        <v>0</v>
      </c>
      <c r="O96" s="410"/>
      <c r="P96" s="410"/>
      <c r="Q96" s="410"/>
      <c r="R96" s="80"/>
    </row>
    <row r="97" spans="2:18" s="70" customFormat="1" ht="21" customHeight="1">
      <c r="B97" s="78"/>
      <c r="D97" s="79" t="s">
        <v>97</v>
      </c>
      <c r="N97" s="409">
        <f>ROUNDUP($N$165,2)</f>
        <v>0</v>
      </c>
      <c r="O97" s="410"/>
      <c r="P97" s="410"/>
      <c r="Q97" s="410"/>
      <c r="R97" s="80"/>
    </row>
    <row r="98" spans="2:18" s="70" customFormat="1" ht="21" customHeight="1">
      <c r="B98" s="78"/>
      <c r="D98" s="79" t="s">
        <v>98</v>
      </c>
      <c r="N98" s="409">
        <f>ROUNDUP($N$169,2)</f>
        <v>0</v>
      </c>
      <c r="O98" s="410"/>
      <c r="P98" s="410"/>
      <c r="Q98" s="410"/>
      <c r="R98" s="80"/>
    </row>
    <row r="99" spans="2:18" s="70" customFormat="1" ht="21" customHeight="1">
      <c r="B99" s="78"/>
      <c r="D99" s="79" t="s">
        <v>99</v>
      </c>
      <c r="N99" s="409">
        <f>ROUNDUP($N$175,2)</f>
        <v>0</v>
      </c>
      <c r="O99" s="410"/>
      <c r="P99" s="410"/>
      <c r="Q99" s="410"/>
      <c r="R99" s="80"/>
    </row>
    <row r="100" spans="2:18" s="70" customFormat="1" ht="21" customHeight="1">
      <c r="B100" s="78"/>
      <c r="D100" s="79" t="s">
        <v>100</v>
      </c>
      <c r="N100" s="409">
        <f>ROUNDUP($N$178,2)</f>
        <v>0</v>
      </c>
      <c r="O100" s="410"/>
      <c r="P100" s="410"/>
      <c r="Q100" s="410"/>
      <c r="R100" s="80"/>
    </row>
    <row r="101" spans="2:18" s="70" customFormat="1" ht="21" customHeight="1">
      <c r="B101" s="78"/>
      <c r="D101" s="79" t="s">
        <v>101</v>
      </c>
      <c r="N101" s="409">
        <f>ROUNDUP($N$186,2)</f>
        <v>0</v>
      </c>
      <c r="O101" s="410"/>
      <c r="P101" s="410"/>
      <c r="Q101" s="410"/>
      <c r="R101" s="80"/>
    </row>
    <row r="102" spans="2:18" s="70" customFormat="1" ht="21" customHeight="1">
      <c r="B102" s="78"/>
      <c r="D102" s="79" t="s">
        <v>102</v>
      </c>
      <c r="N102" s="409">
        <f>ROUNDUP($N$190,2)</f>
        <v>0</v>
      </c>
      <c r="O102" s="410"/>
      <c r="P102" s="410"/>
      <c r="Q102" s="410"/>
      <c r="R102" s="80"/>
    </row>
    <row r="103" spans="2:18" s="70" customFormat="1" ht="21" customHeight="1">
      <c r="B103" s="78"/>
      <c r="D103" s="79" t="s">
        <v>103</v>
      </c>
      <c r="N103" s="409">
        <f>ROUNDUP($N$194,2)</f>
        <v>0</v>
      </c>
      <c r="O103" s="410"/>
      <c r="P103" s="410"/>
      <c r="Q103" s="410"/>
      <c r="R103" s="80"/>
    </row>
    <row r="104" spans="2:18" s="70" customFormat="1" ht="21" customHeight="1">
      <c r="B104" s="78"/>
      <c r="D104" s="79" t="s">
        <v>104</v>
      </c>
      <c r="N104" s="409">
        <f>ROUNDUP($N$199,2)</f>
        <v>0</v>
      </c>
      <c r="O104" s="410"/>
      <c r="P104" s="410"/>
      <c r="Q104" s="410"/>
      <c r="R104" s="80"/>
    </row>
    <row r="105" spans="2:18" s="70" customFormat="1" ht="21" customHeight="1">
      <c r="B105" s="78"/>
      <c r="D105" s="79" t="s">
        <v>602</v>
      </c>
      <c r="N105" s="409">
        <f>ROUNDUP($N$202,2)+N207+N208</f>
        <v>0</v>
      </c>
      <c r="O105" s="410"/>
      <c r="P105" s="410"/>
      <c r="Q105" s="410"/>
      <c r="R105" s="80"/>
    </row>
    <row r="106" spans="2:18" s="6" customFormat="1" ht="22.5" customHeight="1">
      <c r="B106" s="18"/>
      <c r="R106" s="19"/>
    </row>
    <row r="107" spans="2:21" s="6" customFormat="1" ht="30" customHeight="1">
      <c r="B107" s="18"/>
      <c r="C107" s="56" t="s">
        <v>106</v>
      </c>
      <c r="N107" s="387">
        <f>ROUNDUP($N$108+$N$109+$N$110,2)</f>
        <v>0</v>
      </c>
      <c r="O107" s="386"/>
      <c r="P107" s="386"/>
      <c r="Q107" s="386"/>
      <c r="R107" s="19"/>
      <c r="T107" s="81" t="s">
        <v>75</v>
      </c>
      <c r="U107" s="82" t="s">
        <v>30</v>
      </c>
    </row>
    <row r="108" spans="2:62" s="6" customFormat="1" ht="18.75" customHeight="1">
      <c r="B108" s="18"/>
      <c r="D108" s="413" t="s">
        <v>107</v>
      </c>
      <c r="E108" s="386"/>
      <c r="F108" s="386"/>
      <c r="G108" s="386"/>
      <c r="H108" s="386"/>
      <c r="I108" s="381">
        <f>IF($N$87&gt;0,$N$108/$N$87,0)</f>
        <v>0</v>
      </c>
      <c r="J108" s="386"/>
      <c r="K108" s="23" t="s">
        <v>108</v>
      </c>
      <c r="N108" s="409"/>
      <c r="O108" s="386"/>
      <c r="P108" s="386"/>
      <c r="Q108" s="386"/>
      <c r="R108" s="19"/>
      <c r="T108" s="83">
        <v>0</v>
      </c>
      <c r="U108" s="84" t="s">
        <v>31</v>
      </c>
      <c r="AY108" s="6" t="s">
        <v>109</v>
      </c>
      <c r="BE108" s="85">
        <f>IF($U$108="základní",$N$108,0)</f>
        <v>0</v>
      </c>
      <c r="BF108" s="85">
        <f>IF($U$108="snížená",$N$108,0)</f>
        <v>0</v>
      </c>
      <c r="BG108" s="85">
        <f>IF($U$108="zákl. přenesena",$N$108,0)</f>
        <v>0</v>
      </c>
      <c r="BH108" s="85">
        <f>IF($U$108="sníž. přenesena",$N$108,0)</f>
        <v>0</v>
      </c>
      <c r="BI108" s="85">
        <f>IF($U$108="nulová",$N$108,0)</f>
        <v>0</v>
      </c>
      <c r="BJ108" s="6" t="s">
        <v>72</v>
      </c>
    </row>
    <row r="109" spans="2:62" s="6" customFormat="1" ht="18.75" customHeight="1">
      <c r="B109" s="18"/>
      <c r="D109" s="413" t="s">
        <v>110</v>
      </c>
      <c r="E109" s="386"/>
      <c r="F109" s="386"/>
      <c r="G109" s="386"/>
      <c r="H109" s="386"/>
      <c r="I109" s="381">
        <f>IF($N$87&gt;0,$N$109/$N$87,0)</f>
        <v>0</v>
      </c>
      <c r="J109" s="386"/>
      <c r="K109" s="23" t="s">
        <v>108</v>
      </c>
      <c r="N109" s="409"/>
      <c r="O109" s="386"/>
      <c r="P109" s="386"/>
      <c r="Q109" s="386"/>
      <c r="R109" s="19"/>
      <c r="T109" s="83">
        <v>0</v>
      </c>
      <c r="U109" s="84" t="s">
        <v>31</v>
      </c>
      <c r="AY109" s="6" t="s">
        <v>109</v>
      </c>
      <c r="BE109" s="85">
        <f>IF($U$109="základní",$N$109,0)</f>
        <v>0</v>
      </c>
      <c r="BF109" s="85">
        <f>IF($U$109="snížená",$N$109,0)</f>
        <v>0</v>
      </c>
      <c r="BG109" s="85">
        <f>IF($U$109="zákl. přenesena",$N$109,0)</f>
        <v>0</v>
      </c>
      <c r="BH109" s="85">
        <f>IF($U$109="sníž. přenesena",$N$109,0)</f>
        <v>0</v>
      </c>
      <c r="BI109" s="85">
        <f>IF($U$109="nulová",$N$109,0)</f>
        <v>0</v>
      </c>
      <c r="BJ109" s="6" t="s">
        <v>72</v>
      </c>
    </row>
    <row r="110" spans="2:62" s="6" customFormat="1" ht="18.75" customHeight="1">
      <c r="B110" s="18"/>
      <c r="D110" s="413" t="s">
        <v>111</v>
      </c>
      <c r="E110" s="386"/>
      <c r="F110" s="386"/>
      <c r="G110" s="386"/>
      <c r="H110" s="386"/>
      <c r="I110" s="381">
        <f>IF($N$87&gt;0,$N$110/$N$87,0)</f>
        <v>0</v>
      </c>
      <c r="J110" s="386"/>
      <c r="K110" s="23" t="s">
        <v>108</v>
      </c>
      <c r="N110" s="409"/>
      <c r="O110" s="386"/>
      <c r="P110" s="386"/>
      <c r="Q110" s="386"/>
      <c r="R110" s="19"/>
      <c r="T110" s="86">
        <v>0</v>
      </c>
      <c r="U110" s="87" t="s">
        <v>31</v>
      </c>
      <c r="AY110" s="6" t="s">
        <v>109</v>
      </c>
      <c r="BE110" s="85">
        <f>IF($U$110="základní",$N$110,0)</f>
        <v>0</v>
      </c>
      <c r="BF110" s="85">
        <f>IF($U$110="snížená",$N$110,0)</f>
        <v>0</v>
      </c>
      <c r="BG110" s="85">
        <f>IF($U$110="zákl. přenesena",$N$110,0)</f>
        <v>0</v>
      </c>
      <c r="BH110" s="85">
        <f>IF($U$110="sníž. přenesena",$N$110,0)</f>
        <v>0</v>
      </c>
      <c r="BI110" s="85">
        <f>IF($U$110="nulová",$N$110,0)</f>
        <v>0</v>
      </c>
      <c r="BJ110" s="6" t="s">
        <v>72</v>
      </c>
    </row>
    <row r="111" spans="2:18" s="6" customFormat="1" ht="18.75" customHeight="1">
      <c r="B111" s="18"/>
      <c r="R111" s="19"/>
    </row>
    <row r="112" spans="2:18" s="6" customFormat="1" ht="30" customHeight="1">
      <c r="B112" s="18"/>
      <c r="C112" s="69" t="s">
        <v>77</v>
      </c>
      <c r="D112" s="27"/>
      <c r="E112" s="27"/>
      <c r="F112" s="27"/>
      <c r="G112" s="27"/>
      <c r="H112" s="27"/>
      <c r="I112" s="27"/>
      <c r="J112" s="27"/>
      <c r="K112" s="27"/>
      <c r="L112" s="388">
        <f>ROUNDUP(SUM($N$87+$N$107),2)</f>
        <v>0</v>
      </c>
      <c r="M112" s="389"/>
      <c r="N112" s="389"/>
      <c r="O112" s="389"/>
      <c r="P112" s="389"/>
      <c r="Q112" s="389"/>
      <c r="R112" s="19"/>
    </row>
    <row r="113" spans="2:18" s="6" customFormat="1" ht="7.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</row>
    <row r="117" spans="2:18" s="6" customFormat="1" ht="7.5" customHeight="1"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5"/>
    </row>
    <row r="118" spans="2:18" s="6" customFormat="1" ht="37.5" customHeight="1">
      <c r="B118" s="18"/>
      <c r="C118" s="374" t="s">
        <v>112</v>
      </c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19"/>
    </row>
    <row r="119" spans="2:18" s="6" customFormat="1" ht="7.5" customHeight="1">
      <c r="B119" s="18"/>
      <c r="R119" s="19"/>
    </row>
    <row r="120" spans="2:18" s="6" customFormat="1" ht="33.75" customHeight="1">
      <c r="B120" s="18"/>
      <c r="C120" s="13" t="s">
        <v>12</v>
      </c>
      <c r="F120" s="376" t="str">
        <f>$F$6</f>
        <v>130912 - STAVEBNÍ ÚPRAVY A REKONSTRUKCE GASTRONOMICKÉHO PROVOZU VE VZDĚLÁVACÍM ZAŘÍZENÍ TELČ</v>
      </c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R120" s="19"/>
    </row>
    <row r="121" spans="2:18" s="6" customFormat="1" ht="7.5" customHeight="1">
      <c r="B121" s="18"/>
      <c r="R121" s="19"/>
    </row>
    <row r="122" spans="2:18" s="6" customFormat="1" ht="18.75" customHeight="1">
      <c r="B122" s="18"/>
      <c r="C122" s="14" t="s">
        <v>13</v>
      </c>
      <c r="F122" s="15" t="str">
        <f>$F$8</f>
        <v>Telč</v>
      </c>
      <c r="K122" s="14" t="s">
        <v>15</v>
      </c>
      <c r="M122" s="406" t="str">
        <f>IF($O$8="","",$O$8)</f>
        <v>20.09.2013</v>
      </c>
      <c r="N122" s="386"/>
      <c r="O122" s="386"/>
      <c r="P122" s="386"/>
      <c r="R122" s="19"/>
    </row>
    <row r="123" spans="2:18" s="6" customFormat="1" ht="7.5" customHeight="1">
      <c r="B123" s="18"/>
      <c r="R123" s="19"/>
    </row>
    <row r="124" spans="2:18" s="6" customFormat="1" ht="15.75" customHeight="1">
      <c r="B124" s="18"/>
      <c r="C124" s="14" t="s">
        <v>17</v>
      </c>
      <c r="F124" s="15" t="str">
        <f>$E$11</f>
        <v> </v>
      </c>
      <c r="K124" s="14" t="s">
        <v>23</v>
      </c>
      <c r="M124" s="385" t="str">
        <f>$E$17</f>
        <v>A32 spol. s r.o.</v>
      </c>
      <c r="N124" s="386"/>
      <c r="O124" s="386"/>
      <c r="P124" s="386"/>
      <c r="Q124" s="386"/>
      <c r="R124" s="19"/>
    </row>
    <row r="125" spans="2:18" s="6" customFormat="1" ht="15" customHeight="1">
      <c r="B125" s="18"/>
      <c r="C125" s="14" t="s">
        <v>22</v>
      </c>
      <c r="F125" s="15" t="str">
        <f>IF($E$14="","",$E$14)</f>
        <v> </v>
      </c>
      <c r="K125" s="14" t="s">
        <v>26</v>
      </c>
      <c r="M125" s="385" t="str">
        <f>$E$20</f>
        <v> </v>
      </c>
      <c r="N125" s="386"/>
      <c r="O125" s="386"/>
      <c r="P125" s="386"/>
      <c r="Q125" s="386"/>
      <c r="R125" s="19"/>
    </row>
    <row r="126" spans="2:18" s="6" customFormat="1" ht="11.25" customHeight="1">
      <c r="B126" s="18"/>
      <c r="R126" s="19"/>
    </row>
    <row r="127" spans="2:27" s="88" customFormat="1" ht="30" customHeight="1">
      <c r="B127" s="89"/>
      <c r="C127" s="90" t="s">
        <v>113</v>
      </c>
      <c r="D127" s="91" t="s">
        <v>114</v>
      </c>
      <c r="E127" s="91" t="s">
        <v>48</v>
      </c>
      <c r="F127" s="414" t="s">
        <v>115</v>
      </c>
      <c r="G127" s="415"/>
      <c r="H127" s="415"/>
      <c r="I127" s="415"/>
      <c r="J127" s="91" t="s">
        <v>116</v>
      </c>
      <c r="K127" s="91" t="s">
        <v>117</v>
      </c>
      <c r="L127" s="414" t="s">
        <v>118</v>
      </c>
      <c r="M127" s="415"/>
      <c r="N127" s="414" t="s">
        <v>119</v>
      </c>
      <c r="O127" s="415"/>
      <c r="P127" s="415"/>
      <c r="Q127" s="416"/>
      <c r="R127" s="92"/>
      <c r="T127" s="51" t="s">
        <v>120</v>
      </c>
      <c r="U127" s="52" t="s">
        <v>30</v>
      </c>
      <c r="V127" s="52" t="s">
        <v>121</v>
      </c>
      <c r="W127" s="52" t="s">
        <v>122</v>
      </c>
      <c r="X127" s="52" t="s">
        <v>123</v>
      </c>
      <c r="Y127" s="52" t="s">
        <v>124</v>
      </c>
      <c r="Z127" s="52" t="s">
        <v>125</v>
      </c>
      <c r="AA127" s="53" t="s">
        <v>126</v>
      </c>
    </row>
    <row r="128" spans="2:47" s="6" customFormat="1" ht="30" customHeight="1">
      <c r="B128" s="18"/>
      <c r="C128" s="56" t="s">
        <v>81</v>
      </c>
      <c r="N128" s="420">
        <f>$N$129+$N$155</f>
        <v>0</v>
      </c>
      <c r="O128" s="386"/>
      <c r="P128" s="386"/>
      <c r="Q128" s="386"/>
      <c r="R128" s="19"/>
      <c r="T128" s="55"/>
      <c r="U128" s="32"/>
      <c r="V128" s="32"/>
      <c r="W128" s="93">
        <f>$W$129+$W$155</f>
        <v>253.525215</v>
      </c>
      <c r="X128" s="32"/>
      <c r="Y128" s="93">
        <f>$Y$129+$Y$155</f>
        <v>3.4940241299999997</v>
      </c>
      <c r="Z128" s="32"/>
      <c r="AA128" s="94">
        <f>$AA$129+$AA$155</f>
        <v>10.890182000000001</v>
      </c>
      <c r="AT128" s="6" t="s">
        <v>65</v>
      </c>
      <c r="AU128" s="6" t="s">
        <v>87</v>
      </c>
    </row>
    <row r="129" spans="2:51" s="95" customFormat="1" ht="37.5" customHeight="1">
      <c r="B129" s="96"/>
      <c r="D129" s="97" t="s">
        <v>88</v>
      </c>
      <c r="N129" s="421">
        <f>$N$130+$N$132+$N$135+$N$153</f>
        <v>0</v>
      </c>
      <c r="O129" s="422"/>
      <c r="P129" s="422"/>
      <c r="Q129" s="422"/>
      <c r="R129" s="99"/>
      <c r="T129" s="100"/>
      <c r="W129" s="101">
        <f>$W$130+$W$132+$W$135+$W$153</f>
        <v>159.902546</v>
      </c>
      <c r="Y129" s="101">
        <f>$Y$130+$Y$132+$Y$135+$Y$153</f>
        <v>1.9660948</v>
      </c>
      <c r="AA129" s="102">
        <f>$AA$130+$AA$132+$AA$135+$AA$153</f>
        <v>10.753682000000001</v>
      </c>
      <c r="AR129" s="98" t="s">
        <v>72</v>
      </c>
      <c r="AT129" s="98" t="s">
        <v>65</v>
      </c>
      <c r="AU129" s="98" t="s">
        <v>66</v>
      </c>
      <c r="AY129" s="98" t="s">
        <v>127</v>
      </c>
    </row>
    <row r="130" spans="2:51" s="95" customFormat="1" ht="21" customHeight="1">
      <c r="B130" s="96"/>
      <c r="D130" s="103" t="s">
        <v>89</v>
      </c>
      <c r="N130" s="423">
        <f>$N$131</f>
        <v>0</v>
      </c>
      <c r="O130" s="422"/>
      <c r="P130" s="422"/>
      <c r="Q130" s="422"/>
      <c r="R130" s="99"/>
      <c r="T130" s="100"/>
      <c r="W130" s="101">
        <f>$W$131</f>
        <v>5.226</v>
      </c>
      <c r="Y130" s="101">
        <f>$Y$131</f>
        <v>0.7401</v>
      </c>
      <c r="AA130" s="102">
        <f>$AA$131</f>
        <v>0</v>
      </c>
      <c r="AR130" s="98" t="s">
        <v>72</v>
      </c>
      <c r="AT130" s="98" t="s">
        <v>65</v>
      </c>
      <c r="AU130" s="98" t="s">
        <v>72</v>
      </c>
      <c r="AY130" s="98" t="s">
        <v>127</v>
      </c>
    </row>
    <row r="131" spans="2:62" s="6" customFormat="1" ht="27" customHeight="1">
      <c r="B131" s="18"/>
      <c r="C131" s="104" t="s">
        <v>72</v>
      </c>
      <c r="D131" s="104" t="s">
        <v>128</v>
      </c>
      <c r="E131" s="349" t="s">
        <v>596</v>
      </c>
      <c r="F131" s="417" t="s">
        <v>129</v>
      </c>
      <c r="G131" s="418"/>
      <c r="H131" s="418"/>
      <c r="I131" s="418"/>
      <c r="J131" s="106" t="s">
        <v>130</v>
      </c>
      <c r="K131" s="107">
        <v>6</v>
      </c>
      <c r="L131" s="419"/>
      <c r="M131" s="418"/>
      <c r="N131" s="419">
        <f>ROUND($L$131*$K$131,2)</f>
        <v>0</v>
      </c>
      <c r="O131" s="418"/>
      <c r="P131" s="418"/>
      <c r="Q131" s="418"/>
      <c r="R131" s="19"/>
      <c r="T131" s="108"/>
      <c r="U131" s="25" t="s">
        <v>31</v>
      </c>
      <c r="V131" s="109">
        <v>0.871</v>
      </c>
      <c r="W131" s="109">
        <f>$V$131*$K$131</f>
        <v>5.226</v>
      </c>
      <c r="X131" s="109">
        <v>0.12335</v>
      </c>
      <c r="Y131" s="109">
        <f>$X$131*$K$131</f>
        <v>0.7401</v>
      </c>
      <c r="Z131" s="109">
        <v>0</v>
      </c>
      <c r="AA131" s="110">
        <f>$Z$131*$K$131</f>
        <v>0</v>
      </c>
      <c r="AR131" s="6" t="s">
        <v>131</v>
      </c>
      <c r="AT131" s="6" t="s">
        <v>128</v>
      </c>
      <c r="AU131" s="6" t="s">
        <v>79</v>
      </c>
      <c r="AY131" s="6" t="s">
        <v>127</v>
      </c>
      <c r="BE131" s="85">
        <f>IF($U$131="základní",$N$131,0)</f>
        <v>0</v>
      </c>
      <c r="BF131" s="85">
        <f>IF($U$131="snížená",$N$131,0)</f>
        <v>0</v>
      </c>
      <c r="BG131" s="85">
        <f>IF($U$131="zákl. přenesena",$N$131,0)</f>
        <v>0</v>
      </c>
      <c r="BH131" s="85">
        <f>IF($U$131="sníž. přenesena",$N$131,0)</f>
        <v>0</v>
      </c>
      <c r="BI131" s="85">
        <f>IF($U$131="nulová",$N$131,0)</f>
        <v>0</v>
      </c>
      <c r="BJ131" s="6" t="s">
        <v>72</v>
      </c>
    </row>
    <row r="132" spans="2:51" s="95" customFormat="1" ht="30.75" customHeight="1">
      <c r="B132" s="96"/>
      <c r="D132" s="103" t="s">
        <v>90</v>
      </c>
      <c r="N132" s="423">
        <f>SUM($N$133:$N$134)</f>
        <v>0</v>
      </c>
      <c r="O132" s="422"/>
      <c r="P132" s="422"/>
      <c r="Q132" s="422"/>
      <c r="R132" s="99"/>
      <c r="T132" s="100"/>
      <c r="W132" s="101">
        <f>SUM($W$133:$W$134)</f>
        <v>31.02558</v>
      </c>
      <c r="Y132" s="101">
        <f>SUM($Y$133:$Y$134)</f>
        <v>1.2240388</v>
      </c>
      <c r="AA132" s="102">
        <f>SUM($AA$133:$AA$134)</f>
        <v>0</v>
      </c>
      <c r="AR132" s="98" t="s">
        <v>72</v>
      </c>
      <c r="AT132" s="98" t="s">
        <v>65</v>
      </c>
      <c r="AU132" s="98" t="s">
        <v>72</v>
      </c>
      <c r="AY132" s="98" t="s">
        <v>127</v>
      </c>
    </row>
    <row r="133" spans="2:62" s="6" customFormat="1" ht="27" customHeight="1">
      <c r="B133" s="18"/>
      <c r="C133" s="104" t="s">
        <v>79</v>
      </c>
      <c r="D133" s="104" t="s">
        <v>128</v>
      </c>
      <c r="E133" s="105" t="s">
        <v>132</v>
      </c>
      <c r="F133" s="417" t="s">
        <v>133</v>
      </c>
      <c r="G133" s="418"/>
      <c r="H133" s="418"/>
      <c r="I133" s="418"/>
      <c r="J133" s="106" t="s">
        <v>130</v>
      </c>
      <c r="K133" s="107">
        <v>72.322</v>
      </c>
      <c r="L133" s="419"/>
      <c r="M133" s="418"/>
      <c r="N133" s="419">
        <f>ROUND($L$133*$K$133,2)</f>
        <v>0</v>
      </c>
      <c r="O133" s="418"/>
      <c r="P133" s="418"/>
      <c r="Q133" s="418"/>
      <c r="R133" s="19"/>
      <c r="T133" s="108"/>
      <c r="U133" s="25" t="s">
        <v>31</v>
      </c>
      <c r="V133" s="109">
        <v>0.39</v>
      </c>
      <c r="W133" s="109">
        <f>$V$133*$K$133</f>
        <v>28.20558</v>
      </c>
      <c r="X133" s="109">
        <v>0.0154</v>
      </c>
      <c r="Y133" s="109">
        <f>$X$133*$K$133</f>
        <v>1.1137588</v>
      </c>
      <c r="Z133" s="109">
        <v>0</v>
      </c>
      <c r="AA133" s="110">
        <f>$Z$133*$K$133</f>
        <v>0</v>
      </c>
      <c r="AR133" s="6" t="s">
        <v>131</v>
      </c>
      <c r="AT133" s="6" t="s">
        <v>128</v>
      </c>
      <c r="AU133" s="6" t="s">
        <v>79</v>
      </c>
      <c r="AY133" s="6" t="s">
        <v>127</v>
      </c>
      <c r="BE133" s="85">
        <f>IF($U$133="základní",$N$133,0)</f>
        <v>0</v>
      </c>
      <c r="BF133" s="85">
        <f>IF($U$133="snížená",$N$133,0)</f>
        <v>0</v>
      </c>
      <c r="BG133" s="85">
        <f>IF($U$133="zákl. přenesena",$N$133,0)</f>
        <v>0</v>
      </c>
      <c r="BH133" s="85">
        <f>IF($U$133="sníž. přenesena",$N$133,0)</f>
        <v>0</v>
      </c>
      <c r="BI133" s="85">
        <f>IF($U$133="nulová",$N$133,0)</f>
        <v>0</v>
      </c>
      <c r="BJ133" s="6" t="s">
        <v>72</v>
      </c>
    </row>
    <row r="134" spans="2:62" s="6" customFormat="1" ht="27" customHeight="1">
      <c r="B134" s="18"/>
      <c r="C134" s="104" t="s">
        <v>134</v>
      </c>
      <c r="D134" s="104" t="s">
        <v>128</v>
      </c>
      <c r="E134" s="105" t="s">
        <v>135</v>
      </c>
      <c r="F134" s="417" t="s">
        <v>136</v>
      </c>
      <c r="G134" s="418"/>
      <c r="H134" s="418"/>
      <c r="I134" s="418"/>
      <c r="J134" s="106" t="s">
        <v>130</v>
      </c>
      <c r="K134" s="107">
        <v>6</v>
      </c>
      <c r="L134" s="419"/>
      <c r="M134" s="418"/>
      <c r="N134" s="419">
        <f>ROUND($L$134*$K$134,2)</f>
        <v>0</v>
      </c>
      <c r="O134" s="418"/>
      <c r="P134" s="418"/>
      <c r="Q134" s="418"/>
      <c r="R134" s="19"/>
      <c r="T134" s="108"/>
      <c r="U134" s="25" t="s">
        <v>31</v>
      </c>
      <c r="V134" s="109">
        <v>0.47</v>
      </c>
      <c r="W134" s="109">
        <f>$V$134*$K$134</f>
        <v>2.82</v>
      </c>
      <c r="X134" s="109">
        <v>0.01838</v>
      </c>
      <c r="Y134" s="109">
        <f>$X$134*$K$134</f>
        <v>0.11028</v>
      </c>
      <c r="Z134" s="109">
        <v>0</v>
      </c>
      <c r="AA134" s="110">
        <f>$Z$134*$K$134</f>
        <v>0</v>
      </c>
      <c r="AR134" s="6" t="s">
        <v>131</v>
      </c>
      <c r="AT134" s="6" t="s">
        <v>128</v>
      </c>
      <c r="AU134" s="6" t="s">
        <v>79</v>
      </c>
      <c r="AY134" s="6" t="s">
        <v>127</v>
      </c>
      <c r="BE134" s="85">
        <f>IF($U$134="základní",$N$134,0)</f>
        <v>0</v>
      </c>
      <c r="BF134" s="85">
        <f>IF($U$134="snížená",$N$134,0)</f>
        <v>0</v>
      </c>
      <c r="BG134" s="85">
        <f>IF($U$134="zákl. přenesena",$N$134,0)</f>
        <v>0</v>
      </c>
      <c r="BH134" s="85">
        <f>IF($U$134="sníž. přenesena",$N$134,0)</f>
        <v>0</v>
      </c>
      <c r="BI134" s="85">
        <f>IF($U$134="nulová",$N$134,0)</f>
        <v>0</v>
      </c>
      <c r="BJ134" s="6" t="s">
        <v>72</v>
      </c>
    </row>
    <row r="135" spans="2:51" s="95" customFormat="1" ht="30.75" customHeight="1">
      <c r="B135" s="96"/>
      <c r="D135" s="103" t="s">
        <v>91</v>
      </c>
      <c r="N135" s="423">
        <f>SUM($N$136:$N$152)</f>
        <v>0</v>
      </c>
      <c r="O135" s="422"/>
      <c r="P135" s="422"/>
      <c r="Q135" s="422"/>
      <c r="R135" s="99"/>
      <c r="T135" s="100"/>
      <c r="W135" s="101">
        <f>SUM($W$136:$W$152)</f>
        <v>118.54329800000001</v>
      </c>
      <c r="Y135" s="101">
        <f>SUM($Y$136:$Y$152)</f>
        <v>0.0019560000000000003</v>
      </c>
      <c r="AA135" s="102">
        <f>SUM($AA$136:$AA$152)</f>
        <v>10.753682000000001</v>
      </c>
      <c r="AR135" s="98" t="s">
        <v>72</v>
      </c>
      <c r="AT135" s="98" t="s">
        <v>65</v>
      </c>
      <c r="AU135" s="98" t="s">
        <v>72</v>
      </c>
      <c r="AY135" s="98" t="s">
        <v>127</v>
      </c>
    </row>
    <row r="136" spans="2:62" s="6" customFormat="1" ht="27" customHeight="1">
      <c r="B136" s="18"/>
      <c r="C136" s="104" t="s">
        <v>131</v>
      </c>
      <c r="D136" s="104" t="s">
        <v>128</v>
      </c>
      <c r="E136" s="105" t="s">
        <v>137</v>
      </c>
      <c r="F136" s="417" t="s">
        <v>138</v>
      </c>
      <c r="G136" s="418"/>
      <c r="H136" s="418"/>
      <c r="I136" s="418"/>
      <c r="J136" s="106" t="s">
        <v>130</v>
      </c>
      <c r="K136" s="107">
        <v>48.9</v>
      </c>
      <c r="L136" s="419"/>
      <c r="M136" s="418"/>
      <c r="N136" s="419">
        <f>ROUND($L$136*$K$136,2)</f>
        <v>0</v>
      </c>
      <c r="O136" s="418"/>
      <c r="P136" s="418"/>
      <c r="Q136" s="418"/>
      <c r="R136" s="19"/>
      <c r="T136" s="108"/>
      <c r="U136" s="25" t="s">
        <v>31</v>
      </c>
      <c r="V136" s="109">
        <v>0.308</v>
      </c>
      <c r="W136" s="109">
        <f>$V$136*$K$136</f>
        <v>15.0612</v>
      </c>
      <c r="X136" s="109">
        <v>4E-05</v>
      </c>
      <c r="Y136" s="109">
        <f>$X$136*$K$136</f>
        <v>0.0019560000000000003</v>
      </c>
      <c r="Z136" s="109">
        <v>0</v>
      </c>
      <c r="AA136" s="110">
        <f>$Z$136*$K$136</f>
        <v>0</v>
      </c>
      <c r="AR136" s="6" t="s">
        <v>131</v>
      </c>
      <c r="AT136" s="6" t="s">
        <v>128</v>
      </c>
      <c r="AU136" s="6" t="s">
        <v>79</v>
      </c>
      <c r="AY136" s="6" t="s">
        <v>127</v>
      </c>
      <c r="BE136" s="85">
        <f>IF($U$136="základní",$N$136,0)</f>
        <v>0</v>
      </c>
      <c r="BF136" s="85">
        <f>IF($U$136="snížená",$N$136,0)</f>
        <v>0</v>
      </c>
      <c r="BG136" s="85">
        <f>IF($U$136="zákl. přenesena",$N$136,0)</f>
        <v>0</v>
      </c>
      <c r="BH136" s="85">
        <f>IF($U$136="sníž. přenesena",$N$136,0)</f>
        <v>0</v>
      </c>
      <c r="BI136" s="85">
        <f>IF($U$136="nulová",$N$136,0)</f>
        <v>0</v>
      </c>
      <c r="BJ136" s="6" t="s">
        <v>72</v>
      </c>
    </row>
    <row r="137" spans="2:62" s="6" customFormat="1" ht="27" customHeight="1">
      <c r="B137" s="18"/>
      <c r="C137" s="104" t="s">
        <v>139</v>
      </c>
      <c r="D137" s="104" t="s">
        <v>128</v>
      </c>
      <c r="E137" s="105" t="s">
        <v>140</v>
      </c>
      <c r="F137" s="417" t="s">
        <v>141</v>
      </c>
      <c r="G137" s="418"/>
      <c r="H137" s="418"/>
      <c r="I137" s="418"/>
      <c r="J137" s="106" t="s">
        <v>130</v>
      </c>
      <c r="K137" s="107">
        <v>10.512</v>
      </c>
      <c r="L137" s="419"/>
      <c r="M137" s="418"/>
      <c r="N137" s="419">
        <f>ROUND($L$137*$K$137,2)</f>
        <v>0</v>
      </c>
      <c r="O137" s="418"/>
      <c r="P137" s="418"/>
      <c r="Q137" s="418"/>
      <c r="R137" s="19"/>
      <c r="T137" s="108"/>
      <c r="U137" s="25" t="s">
        <v>31</v>
      </c>
      <c r="V137" s="109">
        <v>0.245</v>
      </c>
      <c r="W137" s="109">
        <f>$V$137*$K$137</f>
        <v>2.57544</v>
      </c>
      <c r="X137" s="109">
        <v>0</v>
      </c>
      <c r="Y137" s="109">
        <f>$X$137*$K$137</f>
        <v>0</v>
      </c>
      <c r="Z137" s="109">
        <v>0.131</v>
      </c>
      <c r="AA137" s="110">
        <f>$Z$137*$K$137</f>
        <v>1.377072</v>
      </c>
      <c r="AR137" s="6" t="s">
        <v>131</v>
      </c>
      <c r="AT137" s="6" t="s">
        <v>128</v>
      </c>
      <c r="AU137" s="6" t="s">
        <v>79</v>
      </c>
      <c r="AY137" s="6" t="s">
        <v>127</v>
      </c>
      <c r="BE137" s="85">
        <f>IF($U$137="základní",$N$137,0)</f>
        <v>0</v>
      </c>
      <c r="BF137" s="85">
        <f>IF($U$137="snížená",$N$137,0)</f>
        <v>0</v>
      </c>
      <c r="BG137" s="85">
        <f>IF($U$137="zákl. přenesena",$N$137,0)</f>
        <v>0</v>
      </c>
      <c r="BH137" s="85">
        <f>IF($U$137="sníž. přenesena",$N$137,0)</f>
        <v>0</v>
      </c>
      <c r="BI137" s="85">
        <f>IF($U$137="nulová",$N$137,0)</f>
        <v>0</v>
      </c>
      <c r="BJ137" s="6" t="s">
        <v>72</v>
      </c>
    </row>
    <row r="138" spans="2:62" s="6" customFormat="1" ht="27" customHeight="1">
      <c r="B138" s="18"/>
      <c r="C138" s="104" t="s">
        <v>142</v>
      </c>
      <c r="D138" s="104" t="s">
        <v>128</v>
      </c>
      <c r="E138" s="105" t="s">
        <v>143</v>
      </c>
      <c r="F138" s="417" t="s">
        <v>144</v>
      </c>
      <c r="G138" s="418"/>
      <c r="H138" s="418"/>
      <c r="I138" s="418"/>
      <c r="J138" s="106" t="s">
        <v>130</v>
      </c>
      <c r="K138" s="107">
        <v>6.1</v>
      </c>
      <c r="L138" s="419"/>
      <c r="M138" s="418"/>
      <c r="N138" s="419">
        <f>ROUND($L$138*$K$138,2)</f>
        <v>0</v>
      </c>
      <c r="O138" s="418"/>
      <c r="P138" s="418"/>
      <c r="Q138" s="418"/>
      <c r="R138" s="19"/>
      <c r="T138" s="108"/>
      <c r="U138" s="25" t="s">
        <v>31</v>
      </c>
      <c r="V138" s="109">
        <v>0.162</v>
      </c>
      <c r="W138" s="109">
        <f>$V$138*$K$138</f>
        <v>0.9882</v>
      </c>
      <c r="X138" s="109">
        <v>0</v>
      </c>
      <c r="Y138" s="109">
        <f>$X$138*$K$138</f>
        <v>0</v>
      </c>
      <c r="Z138" s="109">
        <v>0.035</v>
      </c>
      <c r="AA138" s="110">
        <f>$Z$138*$K$138</f>
        <v>0.2135</v>
      </c>
      <c r="AR138" s="6" t="s">
        <v>131</v>
      </c>
      <c r="AT138" s="6" t="s">
        <v>128</v>
      </c>
      <c r="AU138" s="6" t="s">
        <v>79</v>
      </c>
      <c r="AY138" s="6" t="s">
        <v>127</v>
      </c>
      <c r="BE138" s="85">
        <f>IF($U$138="základní",$N$138,0)</f>
        <v>0</v>
      </c>
      <c r="BF138" s="85">
        <f>IF($U$138="snížená",$N$138,0)</f>
        <v>0</v>
      </c>
      <c r="BG138" s="85">
        <f>IF($U$138="zákl. přenesena",$N$138,0)</f>
        <v>0</v>
      </c>
      <c r="BH138" s="85">
        <f>IF($U$138="sníž. přenesena",$N$138,0)</f>
        <v>0</v>
      </c>
      <c r="BI138" s="85">
        <f>IF($U$138="nulová",$N$138,0)</f>
        <v>0</v>
      </c>
      <c r="BJ138" s="6" t="s">
        <v>72</v>
      </c>
    </row>
    <row r="139" spans="2:62" s="6" customFormat="1" ht="27" customHeight="1">
      <c r="B139" s="18"/>
      <c r="C139" s="104" t="s">
        <v>145</v>
      </c>
      <c r="D139" s="104" t="s">
        <v>128</v>
      </c>
      <c r="E139" s="105" t="s">
        <v>146</v>
      </c>
      <c r="F139" s="417" t="s">
        <v>147</v>
      </c>
      <c r="G139" s="418"/>
      <c r="H139" s="418"/>
      <c r="I139" s="418"/>
      <c r="J139" s="106" t="s">
        <v>130</v>
      </c>
      <c r="K139" s="107">
        <v>0.79</v>
      </c>
      <c r="L139" s="419"/>
      <c r="M139" s="418"/>
      <c r="N139" s="419">
        <f>ROUND($L$139*$K$139,2)</f>
        <v>0</v>
      </c>
      <c r="O139" s="418"/>
      <c r="P139" s="418"/>
      <c r="Q139" s="418"/>
      <c r="R139" s="19"/>
      <c r="T139" s="108"/>
      <c r="U139" s="25" t="s">
        <v>31</v>
      </c>
      <c r="V139" s="109">
        <v>0.425</v>
      </c>
      <c r="W139" s="109">
        <f>$V$139*$K$139</f>
        <v>0.33575</v>
      </c>
      <c r="X139" s="109">
        <v>0</v>
      </c>
      <c r="Y139" s="109">
        <f>$X$139*$K$139</f>
        <v>0</v>
      </c>
      <c r="Z139" s="109">
        <v>0.055</v>
      </c>
      <c r="AA139" s="110">
        <f>$Z$139*$K$139</f>
        <v>0.04345</v>
      </c>
      <c r="AR139" s="6" t="s">
        <v>131</v>
      </c>
      <c r="AT139" s="6" t="s">
        <v>128</v>
      </c>
      <c r="AU139" s="6" t="s">
        <v>79</v>
      </c>
      <c r="AY139" s="6" t="s">
        <v>127</v>
      </c>
      <c r="BE139" s="85">
        <f>IF($U$139="základní",$N$139,0)</f>
        <v>0</v>
      </c>
      <c r="BF139" s="85">
        <f>IF($U$139="snížená",$N$139,0)</f>
        <v>0</v>
      </c>
      <c r="BG139" s="85">
        <f>IF($U$139="zákl. přenesena",$N$139,0)</f>
        <v>0</v>
      </c>
      <c r="BH139" s="85">
        <f>IF($U$139="sníž. přenesena",$N$139,0)</f>
        <v>0</v>
      </c>
      <c r="BI139" s="85">
        <f>IF($U$139="nulová",$N$139,0)</f>
        <v>0</v>
      </c>
      <c r="BJ139" s="6" t="s">
        <v>72</v>
      </c>
    </row>
    <row r="140" spans="2:62" s="6" customFormat="1" ht="27" customHeight="1">
      <c r="B140" s="18"/>
      <c r="C140" s="104" t="s">
        <v>148</v>
      </c>
      <c r="D140" s="104" t="s">
        <v>128</v>
      </c>
      <c r="E140" s="105" t="s">
        <v>149</v>
      </c>
      <c r="F140" s="417" t="s">
        <v>150</v>
      </c>
      <c r="G140" s="418"/>
      <c r="H140" s="418"/>
      <c r="I140" s="418"/>
      <c r="J140" s="106" t="s">
        <v>130</v>
      </c>
      <c r="K140" s="107">
        <v>1.182</v>
      </c>
      <c r="L140" s="419"/>
      <c r="M140" s="418"/>
      <c r="N140" s="419">
        <f>ROUND($L$140*$K$140,2)</f>
        <v>0</v>
      </c>
      <c r="O140" s="418"/>
      <c r="P140" s="418"/>
      <c r="Q140" s="418"/>
      <c r="R140" s="19"/>
      <c r="T140" s="108"/>
      <c r="U140" s="25" t="s">
        <v>31</v>
      </c>
      <c r="V140" s="109">
        <v>0.939</v>
      </c>
      <c r="W140" s="109">
        <f>$V$140*$K$140</f>
        <v>1.1098979999999998</v>
      </c>
      <c r="X140" s="109">
        <v>0</v>
      </c>
      <c r="Y140" s="109">
        <f>$X$140*$K$140</f>
        <v>0</v>
      </c>
      <c r="Z140" s="109">
        <v>0.076</v>
      </c>
      <c r="AA140" s="110">
        <f>$Z$140*$K$140</f>
        <v>0.089832</v>
      </c>
      <c r="AR140" s="6" t="s">
        <v>131</v>
      </c>
      <c r="AT140" s="6" t="s">
        <v>128</v>
      </c>
      <c r="AU140" s="6" t="s">
        <v>79</v>
      </c>
      <c r="AY140" s="6" t="s">
        <v>127</v>
      </c>
      <c r="BE140" s="85">
        <f>IF($U$140="základní",$N$140,0)</f>
        <v>0</v>
      </c>
      <c r="BF140" s="85">
        <f>IF($U$140="snížená",$N$140,0)</f>
        <v>0</v>
      </c>
      <c r="BG140" s="85">
        <f>IF($U$140="zákl. přenesena",$N$140,0)</f>
        <v>0</v>
      </c>
      <c r="BH140" s="85">
        <f>IF($U$140="sníž. přenesena",$N$140,0)</f>
        <v>0</v>
      </c>
      <c r="BI140" s="85">
        <f>IF($U$140="nulová",$N$140,0)</f>
        <v>0</v>
      </c>
      <c r="BJ140" s="6" t="s">
        <v>72</v>
      </c>
    </row>
    <row r="141" spans="2:62" s="6" customFormat="1" ht="27" customHeight="1">
      <c r="B141" s="18"/>
      <c r="C141" s="104" t="s">
        <v>151</v>
      </c>
      <c r="D141" s="104" t="s">
        <v>128</v>
      </c>
      <c r="E141" s="105" t="s">
        <v>152</v>
      </c>
      <c r="F141" s="417" t="s">
        <v>153</v>
      </c>
      <c r="G141" s="418"/>
      <c r="H141" s="418"/>
      <c r="I141" s="418"/>
      <c r="J141" s="106" t="s">
        <v>154</v>
      </c>
      <c r="K141" s="107">
        <v>1</v>
      </c>
      <c r="L141" s="419"/>
      <c r="M141" s="418"/>
      <c r="N141" s="419">
        <f>ROUND($L$141*$K$141,2)</f>
        <v>0</v>
      </c>
      <c r="O141" s="418"/>
      <c r="P141" s="418"/>
      <c r="Q141" s="418"/>
      <c r="R141" s="19"/>
      <c r="T141" s="108"/>
      <c r="U141" s="25" t="s">
        <v>31</v>
      </c>
      <c r="V141" s="109">
        <v>1.684</v>
      </c>
      <c r="W141" s="109">
        <f>$V$141*$K$141</f>
        <v>1.684</v>
      </c>
      <c r="X141" s="109">
        <v>0</v>
      </c>
      <c r="Y141" s="109">
        <f>$X$141*$K$141</f>
        <v>0</v>
      </c>
      <c r="Z141" s="109">
        <v>0.262</v>
      </c>
      <c r="AA141" s="110">
        <f>$Z$141*$K$141</f>
        <v>0.262</v>
      </c>
      <c r="AR141" s="6" t="s">
        <v>131</v>
      </c>
      <c r="AT141" s="6" t="s">
        <v>128</v>
      </c>
      <c r="AU141" s="6" t="s">
        <v>79</v>
      </c>
      <c r="AY141" s="6" t="s">
        <v>127</v>
      </c>
      <c r="BE141" s="85">
        <f>IF($U$141="základní",$N$141,0)</f>
        <v>0</v>
      </c>
      <c r="BF141" s="85">
        <f>IF($U$141="snížená",$N$141,0)</f>
        <v>0</v>
      </c>
      <c r="BG141" s="85">
        <f>IF($U$141="zákl. přenesena",$N$141,0)</f>
        <v>0</v>
      </c>
      <c r="BH141" s="85">
        <f>IF($U$141="sníž. přenesena",$N$141,0)</f>
        <v>0</v>
      </c>
      <c r="BI141" s="85">
        <f>IF($U$141="nulová",$N$141,0)</f>
        <v>0</v>
      </c>
      <c r="BJ141" s="6" t="s">
        <v>72</v>
      </c>
    </row>
    <row r="142" spans="2:62" s="6" customFormat="1" ht="15.75" customHeight="1">
      <c r="B142" s="18"/>
      <c r="C142" s="104" t="s">
        <v>155</v>
      </c>
      <c r="D142" s="104" t="s">
        <v>128</v>
      </c>
      <c r="E142" s="105" t="s">
        <v>156</v>
      </c>
      <c r="F142" s="417" t="s">
        <v>157</v>
      </c>
      <c r="G142" s="418"/>
      <c r="H142" s="418"/>
      <c r="I142" s="418"/>
      <c r="J142" s="106" t="s">
        <v>158</v>
      </c>
      <c r="K142" s="107">
        <v>1</v>
      </c>
      <c r="L142" s="419"/>
      <c r="M142" s="418"/>
      <c r="N142" s="419">
        <f>ROUND($L$142*$K$142,2)</f>
        <v>0</v>
      </c>
      <c r="O142" s="418"/>
      <c r="P142" s="418"/>
      <c r="Q142" s="418"/>
      <c r="R142" s="19"/>
      <c r="T142" s="108"/>
      <c r="U142" s="25" t="s">
        <v>31</v>
      </c>
      <c r="V142" s="109">
        <v>0.243</v>
      </c>
      <c r="W142" s="109">
        <f>$V$142*$K$142</f>
        <v>0.243</v>
      </c>
      <c r="X142" s="109">
        <v>0</v>
      </c>
      <c r="Y142" s="109">
        <f>$X$142*$K$142</f>
        <v>0</v>
      </c>
      <c r="Z142" s="109">
        <v>0.018</v>
      </c>
      <c r="AA142" s="110">
        <f>$Z$142*$K$142</f>
        <v>0.018</v>
      </c>
      <c r="AR142" s="6" t="s">
        <v>131</v>
      </c>
      <c r="AT142" s="6" t="s">
        <v>128</v>
      </c>
      <c r="AU142" s="6" t="s">
        <v>79</v>
      </c>
      <c r="AY142" s="6" t="s">
        <v>127</v>
      </c>
      <c r="BE142" s="85">
        <f>IF($U$142="základní",$N$142,0)</f>
        <v>0</v>
      </c>
      <c r="BF142" s="85">
        <f>IF($U$142="snížená",$N$142,0)</f>
        <v>0</v>
      </c>
      <c r="BG142" s="85">
        <f>IF($U$142="zákl. přenesena",$N$142,0)</f>
        <v>0</v>
      </c>
      <c r="BH142" s="85">
        <f>IF($U$142="sníž. přenesena",$N$142,0)</f>
        <v>0</v>
      </c>
      <c r="BI142" s="85">
        <f>IF($U$142="nulová",$N$142,0)</f>
        <v>0</v>
      </c>
      <c r="BJ142" s="6" t="s">
        <v>72</v>
      </c>
    </row>
    <row r="143" spans="2:62" s="6" customFormat="1" ht="27" customHeight="1">
      <c r="B143" s="18"/>
      <c r="C143" s="104" t="s">
        <v>159</v>
      </c>
      <c r="D143" s="104" t="s">
        <v>128</v>
      </c>
      <c r="E143" s="105" t="s">
        <v>160</v>
      </c>
      <c r="F143" s="417" t="s">
        <v>161</v>
      </c>
      <c r="G143" s="418"/>
      <c r="H143" s="418"/>
      <c r="I143" s="418"/>
      <c r="J143" s="106" t="s">
        <v>162</v>
      </c>
      <c r="K143" s="107">
        <v>5.74</v>
      </c>
      <c r="L143" s="419"/>
      <c r="M143" s="418"/>
      <c r="N143" s="419">
        <f>ROUND($L$143*$K$143,2)</f>
        <v>0</v>
      </c>
      <c r="O143" s="418"/>
      <c r="P143" s="418"/>
      <c r="Q143" s="418"/>
      <c r="R143" s="19"/>
      <c r="T143" s="108"/>
      <c r="U143" s="25" t="s">
        <v>31</v>
      </c>
      <c r="V143" s="109">
        <v>1.68</v>
      </c>
      <c r="W143" s="109">
        <f>$V$143*$K$143</f>
        <v>9.6432</v>
      </c>
      <c r="X143" s="109">
        <v>0</v>
      </c>
      <c r="Y143" s="109">
        <f>$X$143*$K$143</f>
        <v>0</v>
      </c>
      <c r="Z143" s="109">
        <v>0.088</v>
      </c>
      <c r="AA143" s="110">
        <f>$Z$143*$K$143</f>
        <v>0.50512</v>
      </c>
      <c r="AR143" s="6" t="s">
        <v>131</v>
      </c>
      <c r="AT143" s="6" t="s">
        <v>128</v>
      </c>
      <c r="AU143" s="6" t="s">
        <v>79</v>
      </c>
      <c r="AY143" s="6" t="s">
        <v>127</v>
      </c>
      <c r="BE143" s="85">
        <f>IF($U$143="základní",$N$143,0)</f>
        <v>0</v>
      </c>
      <c r="BF143" s="85">
        <f>IF($U$143="snížená",$N$143,0)</f>
        <v>0</v>
      </c>
      <c r="BG143" s="85">
        <f>IF($U$143="zákl. přenesena",$N$143,0)</f>
        <v>0</v>
      </c>
      <c r="BH143" s="85">
        <f>IF($U$143="sníž. přenesena",$N$143,0)</f>
        <v>0</v>
      </c>
      <c r="BI143" s="85">
        <f>IF($U$143="nulová",$N$143,0)</f>
        <v>0</v>
      </c>
      <c r="BJ143" s="6" t="s">
        <v>72</v>
      </c>
    </row>
    <row r="144" spans="2:62" s="6" customFormat="1" ht="27" customHeight="1">
      <c r="B144" s="18"/>
      <c r="C144" s="104" t="s">
        <v>163</v>
      </c>
      <c r="D144" s="104" t="s">
        <v>128</v>
      </c>
      <c r="E144" s="105" t="s">
        <v>164</v>
      </c>
      <c r="F144" s="417" t="s">
        <v>165</v>
      </c>
      <c r="G144" s="418"/>
      <c r="H144" s="418"/>
      <c r="I144" s="418"/>
      <c r="J144" s="106" t="s">
        <v>130</v>
      </c>
      <c r="K144" s="107">
        <v>72.322</v>
      </c>
      <c r="L144" s="419"/>
      <c r="M144" s="418"/>
      <c r="N144" s="419">
        <f>ROUND($L$144*$K$144,2)</f>
        <v>0</v>
      </c>
      <c r="O144" s="418"/>
      <c r="P144" s="418"/>
      <c r="Q144" s="418"/>
      <c r="R144" s="19"/>
      <c r="T144" s="108"/>
      <c r="U144" s="25" t="s">
        <v>31</v>
      </c>
      <c r="V144" s="109">
        <v>0.26</v>
      </c>
      <c r="W144" s="109">
        <f>$V$144*$K$144</f>
        <v>18.803720000000002</v>
      </c>
      <c r="X144" s="109">
        <v>0</v>
      </c>
      <c r="Y144" s="109">
        <f>$X$144*$K$144</f>
        <v>0</v>
      </c>
      <c r="Z144" s="109">
        <v>0.046</v>
      </c>
      <c r="AA144" s="110">
        <f>$Z$144*$K$144</f>
        <v>3.326812</v>
      </c>
      <c r="AR144" s="6" t="s">
        <v>131</v>
      </c>
      <c r="AT144" s="6" t="s">
        <v>128</v>
      </c>
      <c r="AU144" s="6" t="s">
        <v>79</v>
      </c>
      <c r="AY144" s="6" t="s">
        <v>127</v>
      </c>
      <c r="BE144" s="85">
        <f>IF($U$144="základní",$N$144,0)</f>
        <v>0</v>
      </c>
      <c r="BF144" s="85">
        <f>IF($U$144="snížená",$N$144,0)</f>
        <v>0</v>
      </c>
      <c r="BG144" s="85">
        <f>IF($U$144="zákl. přenesena",$N$144,0)</f>
        <v>0</v>
      </c>
      <c r="BH144" s="85">
        <f>IF($U$144="sníž. přenesena",$N$144,0)</f>
        <v>0</v>
      </c>
      <c r="BI144" s="85">
        <f>IF($U$144="nulová",$N$144,0)</f>
        <v>0</v>
      </c>
      <c r="BJ144" s="6" t="s">
        <v>72</v>
      </c>
    </row>
    <row r="145" spans="2:62" s="6" customFormat="1" ht="27" customHeight="1">
      <c r="B145" s="18"/>
      <c r="C145" s="104" t="s">
        <v>166</v>
      </c>
      <c r="D145" s="104" t="s">
        <v>128</v>
      </c>
      <c r="E145" s="105" t="s">
        <v>167</v>
      </c>
      <c r="F145" s="417" t="s">
        <v>168</v>
      </c>
      <c r="G145" s="418"/>
      <c r="H145" s="418"/>
      <c r="I145" s="418"/>
      <c r="J145" s="106" t="s">
        <v>130</v>
      </c>
      <c r="K145" s="107">
        <v>72.322</v>
      </c>
      <c r="L145" s="419"/>
      <c r="M145" s="418"/>
      <c r="N145" s="419">
        <f>ROUND($L$145*$K$145,2)</f>
        <v>0</v>
      </c>
      <c r="O145" s="418"/>
      <c r="P145" s="418"/>
      <c r="Q145" s="418"/>
      <c r="R145" s="19"/>
      <c r="T145" s="108"/>
      <c r="U145" s="25" t="s">
        <v>31</v>
      </c>
      <c r="V145" s="109">
        <v>0.3</v>
      </c>
      <c r="W145" s="109">
        <f>$V$145*$K$145</f>
        <v>21.6966</v>
      </c>
      <c r="X145" s="109">
        <v>0</v>
      </c>
      <c r="Y145" s="109">
        <f>$X$145*$K$145</f>
        <v>0</v>
      </c>
      <c r="Z145" s="109">
        <v>0.068</v>
      </c>
      <c r="AA145" s="110">
        <f>$Z$145*$K$145</f>
        <v>4.917896000000001</v>
      </c>
      <c r="AR145" s="6" t="s">
        <v>131</v>
      </c>
      <c r="AT145" s="6" t="s">
        <v>128</v>
      </c>
      <c r="AU145" s="6" t="s">
        <v>79</v>
      </c>
      <c r="AY145" s="6" t="s">
        <v>127</v>
      </c>
      <c r="BE145" s="85">
        <f>IF($U$145="základní",$N$145,0)</f>
        <v>0</v>
      </c>
      <c r="BF145" s="85">
        <f>IF($U$145="snížená",$N$145,0)</f>
        <v>0</v>
      </c>
      <c r="BG145" s="85">
        <f>IF($U$145="zákl. přenesena",$N$145,0)</f>
        <v>0</v>
      </c>
      <c r="BH145" s="85">
        <f>IF($U$145="sníž. přenesena",$N$145,0)</f>
        <v>0</v>
      </c>
      <c r="BI145" s="85">
        <f>IF($U$145="nulová",$N$145,0)</f>
        <v>0</v>
      </c>
      <c r="BJ145" s="6" t="s">
        <v>72</v>
      </c>
    </row>
    <row r="146" spans="2:62" s="6" customFormat="1" ht="27" customHeight="1">
      <c r="B146" s="18"/>
      <c r="C146" s="104" t="s">
        <v>169</v>
      </c>
      <c r="D146" s="104" t="s">
        <v>128</v>
      </c>
      <c r="E146" s="105" t="s">
        <v>170</v>
      </c>
      <c r="F146" s="417" t="s">
        <v>171</v>
      </c>
      <c r="G146" s="418"/>
      <c r="H146" s="418"/>
      <c r="I146" s="418"/>
      <c r="J146" s="106" t="s">
        <v>172</v>
      </c>
      <c r="K146" s="107">
        <v>10.89</v>
      </c>
      <c r="L146" s="419"/>
      <c r="M146" s="418"/>
      <c r="N146" s="419">
        <f>ROUND($L$146*$K$146,2)</f>
        <v>0</v>
      </c>
      <c r="O146" s="418"/>
      <c r="P146" s="418"/>
      <c r="Q146" s="418"/>
      <c r="R146" s="19"/>
      <c r="T146" s="108"/>
      <c r="U146" s="25" t="s">
        <v>31</v>
      </c>
      <c r="V146" s="109">
        <v>0.933</v>
      </c>
      <c r="W146" s="109">
        <f>$V$146*$K$146</f>
        <v>10.16037</v>
      </c>
      <c r="X146" s="109">
        <v>0</v>
      </c>
      <c r="Y146" s="109">
        <f>$X$146*$K$146</f>
        <v>0</v>
      </c>
      <c r="Z146" s="109">
        <v>0</v>
      </c>
      <c r="AA146" s="110">
        <f>$Z$146*$K$146</f>
        <v>0</v>
      </c>
      <c r="AR146" s="6" t="s">
        <v>131</v>
      </c>
      <c r="AT146" s="6" t="s">
        <v>128</v>
      </c>
      <c r="AU146" s="6" t="s">
        <v>79</v>
      </c>
      <c r="AY146" s="6" t="s">
        <v>127</v>
      </c>
      <c r="BE146" s="85">
        <f>IF($U$146="základní",$N$146,0)</f>
        <v>0</v>
      </c>
      <c r="BF146" s="85">
        <f>IF($U$146="snížená",$N$146,0)</f>
        <v>0</v>
      </c>
      <c r="BG146" s="85">
        <f>IF($U$146="zákl. přenesena",$N$146,0)</f>
        <v>0</v>
      </c>
      <c r="BH146" s="85">
        <f>IF($U$146="sníž. přenesena",$N$146,0)</f>
        <v>0</v>
      </c>
      <c r="BI146" s="85">
        <f>IF($U$146="nulová",$N$146,0)</f>
        <v>0</v>
      </c>
      <c r="BJ146" s="6" t="s">
        <v>72</v>
      </c>
    </row>
    <row r="147" spans="2:62" s="6" customFormat="1" ht="27" customHeight="1">
      <c r="B147" s="18"/>
      <c r="C147" s="104" t="s">
        <v>8</v>
      </c>
      <c r="D147" s="104" t="s">
        <v>128</v>
      </c>
      <c r="E147" s="105" t="s">
        <v>173</v>
      </c>
      <c r="F147" s="417" t="s">
        <v>174</v>
      </c>
      <c r="G147" s="418"/>
      <c r="H147" s="418"/>
      <c r="I147" s="418"/>
      <c r="J147" s="106" t="s">
        <v>172</v>
      </c>
      <c r="K147" s="107">
        <v>10.89</v>
      </c>
      <c r="L147" s="419"/>
      <c r="M147" s="418"/>
      <c r="N147" s="419">
        <f>ROUND($L$147*$K$147,2)</f>
        <v>0</v>
      </c>
      <c r="O147" s="418"/>
      <c r="P147" s="418"/>
      <c r="Q147" s="418"/>
      <c r="R147" s="19"/>
      <c r="T147" s="108"/>
      <c r="U147" s="25" t="s">
        <v>31</v>
      </c>
      <c r="V147" s="109">
        <v>0.49</v>
      </c>
      <c r="W147" s="109">
        <f>$V$147*$K$147</f>
        <v>5.3361</v>
      </c>
      <c r="X147" s="109">
        <v>0</v>
      </c>
      <c r="Y147" s="109">
        <f>$X$147*$K$147</f>
        <v>0</v>
      </c>
      <c r="Z147" s="109">
        <v>0</v>
      </c>
      <c r="AA147" s="110">
        <f>$Z$147*$K$147</f>
        <v>0</v>
      </c>
      <c r="AR147" s="6" t="s">
        <v>131</v>
      </c>
      <c r="AT147" s="6" t="s">
        <v>128</v>
      </c>
      <c r="AU147" s="6" t="s">
        <v>79</v>
      </c>
      <c r="AY147" s="6" t="s">
        <v>127</v>
      </c>
      <c r="BE147" s="85">
        <f>IF($U$147="základní",$N$147,0)</f>
        <v>0</v>
      </c>
      <c r="BF147" s="85">
        <f>IF($U$147="snížená",$N$147,0)</f>
        <v>0</v>
      </c>
      <c r="BG147" s="85">
        <f>IF($U$147="zákl. přenesena",$N$147,0)</f>
        <v>0</v>
      </c>
      <c r="BH147" s="85">
        <f>IF($U$147="sníž. přenesena",$N$147,0)</f>
        <v>0</v>
      </c>
      <c r="BI147" s="85">
        <f>IF($U$147="nulová",$N$147,0)</f>
        <v>0</v>
      </c>
      <c r="BJ147" s="6" t="s">
        <v>72</v>
      </c>
    </row>
    <row r="148" spans="2:62" s="6" customFormat="1" ht="27" customHeight="1">
      <c r="B148" s="18"/>
      <c r="C148" s="104" t="s">
        <v>175</v>
      </c>
      <c r="D148" s="104" t="s">
        <v>128</v>
      </c>
      <c r="E148" s="105" t="s">
        <v>176</v>
      </c>
      <c r="F148" s="417" t="s">
        <v>177</v>
      </c>
      <c r="G148" s="418"/>
      <c r="H148" s="418"/>
      <c r="I148" s="418"/>
      <c r="J148" s="106" t="s">
        <v>172</v>
      </c>
      <c r="K148" s="107">
        <v>206.91</v>
      </c>
      <c r="L148" s="419"/>
      <c r="M148" s="418"/>
      <c r="N148" s="419">
        <f>ROUND($L$148*$K$148,2)</f>
        <v>0</v>
      </c>
      <c r="O148" s="418"/>
      <c r="P148" s="418"/>
      <c r="Q148" s="418"/>
      <c r="R148" s="19"/>
      <c r="T148" s="108"/>
      <c r="U148" s="25" t="s">
        <v>31</v>
      </c>
      <c r="V148" s="109">
        <v>0</v>
      </c>
      <c r="W148" s="109">
        <f>$V$148*$K$148</f>
        <v>0</v>
      </c>
      <c r="X148" s="109">
        <v>0</v>
      </c>
      <c r="Y148" s="109">
        <f>$X$148*$K$148</f>
        <v>0</v>
      </c>
      <c r="Z148" s="109">
        <v>0</v>
      </c>
      <c r="AA148" s="110">
        <f>$Z$148*$K$148</f>
        <v>0</v>
      </c>
      <c r="AR148" s="6" t="s">
        <v>131</v>
      </c>
      <c r="AT148" s="6" t="s">
        <v>128</v>
      </c>
      <c r="AU148" s="6" t="s">
        <v>79</v>
      </c>
      <c r="AY148" s="6" t="s">
        <v>127</v>
      </c>
      <c r="BE148" s="85">
        <f>IF($U$148="základní",$N$148,0)</f>
        <v>0</v>
      </c>
      <c r="BF148" s="85">
        <f>IF($U$148="snížená",$N$148,0)</f>
        <v>0</v>
      </c>
      <c r="BG148" s="85">
        <f>IF($U$148="zákl. přenesena",$N$148,0)</f>
        <v>0</v>
      </c>
      <c r="BH148" s="85">
        <f>IF($U$148="sníž. přenesena",$N$148,0)</f>
        <v>0</v>
      </c>
      <c r="BI148" s="85">
        <f>IF($U$148="nulová",$N$148,0)</f>
        <v>0</v>
      </c>
      <c r="BJ148" s="6" t="s">
        <v>72</v>
      </c>
    </row>
    <row r="149" spans="2:62" s="6" customFormat="1" ht="27" customHeight="1">
      <c r="B149" s="18"/>
      <c r="C149" s="104" t="s">
        <v>178</v>
      </c>
      <c r="D149" s="104" t="s">
        <v>128</v>
      </c>
      <c r="E149" s="105" t="s">
        <v>179</v>
      </c>
      <c r="F149" s="417" t="s">
        <v>180</v>
      </c>
      <c r="G149" s="418"/>
      <c r="H149" s="418"/>
      <c r="I149" s="418"/>
      <c r="J149" s="106" t="s">
        <v>172</v>
      </c>
      <c r="K149" s="107">
        <v>10.89</v>
      </c>
      <c r="L149" s="419"/>
      <c r="M149" s="418"/>
      <c r="N149" s="419">
        <f>ROUND($L$149*$K$149,2)</f>
        <v>0</v>
      </c>
      <c r="O149" s="418"/>
      <c r="P149" s="418"/>
      <c r="Q149" s="418"/>
      <c r="R149" s="19"/>
      <c r="T149" s="108"/>
      <c r="U149" s="25" t="s">
        <v>31</v>
      </c>
      <c r="V149" s="109">
        <v>0.942</v>
      </c>
      <c r="W149" s="109">
        <f>$V$149*$K$149</f>
        <v>10.25838</v>
      </c>
      <c r="X149" s="109">
        <v>0</v>
      </c>
      <c r="Y149" s="109">
        <f>$X$149*$K$149</f>
        <v>0</v>
      </c>
      <c r="Z149" s="109">
        <v>0</v>
      </c>
      <c r="AA149" s="110">
        <f>$Z$149*$K$149</f>
        <v>0</v>
      </c>
      <c r="AR149" s="6" t="s">
        <v>131</v>
      </c>
      <c r="AT149" s="6" t="s">
        <v>128</v>
      </c>
      <c r="AU149" s="6" t="s">
        <v>79</v>
      </c>
      <c r="AY149" s="6" t="s">
        <v>127</v>
      </c>
      <c r="BE149" s="85">
        <f>IF($U$149="základní",$N$149,0)</f>
        <v>0</v>
      </c>
      <c r="BF149" s="85">
        <f>IF($U$149="snížená",$N$149,0)</f>
        <v>0</v>
      </c>
      <c r="BG149" s="85">
        <f>IF($U$149="zákl. přenesena",$N$149,0)</f>
        <v>0</v>
      </c>
      <c r="BH149" s="85">
        <f>IF($U$149="sníž. přenesena",$N$149,0)</f>
        <v>0</v>
      </c>
      <c r="BI149" s="85">
        <f>IF($U$149="nulová",$N$149,0)</f>
        <v>0</v>
      </c>
      <c r="BJ149" s="6" t="s">
        <v>72</v>
      </c>
    </row>
    <row r="150" spans="2:62" s="6" customFormat="1" ht="27" customHeight="1">
      <c r="B150" s="18"/>
      <c r="C150" s="104" t="s">
        <v>181</v>
      </c>
      <c r="D150" s="104" t="s">
        <v>128</v>
      </c>
      <c r="E150" s="105" t="s">
        <v>182</v>
      </c>
      <c r="F150" s="417" t="s">
        <v>183</v>
      </c>
      <c r="G150" s="418"/>
      <c r="H150" s="418"/>
      <c r="I150" s="418"/>
      <c r="J150" s="106" t="s">
        <v>172</v>
      </c>
      <c r="K150" s="107">
        <v>196.02</v>
      </c>
      <c r="L150" s="419"/>
      <c r="M150" s="418"/>
      <c r="N150" s="419">
        <f>ROUND($L$150*$K$150,2)</f>
        <v>0</v>
      </c>
      <c r="O150" s="418"/>
      <c r="P150" s="418"/>
      <c r="Q150" s="418"/>
      <c r="R150" s="19"/>
      <c r="T150" s="108"/>
      <c r="U150" s="25" t="s">
        <v>31</v>
      </c>
      <c r="V150" s="109">
        <v>0.105</v>
      </c>
      <c r="W150" s="109">
        <f>$V$150*$K$150</f>
        <v>20.5821</v>
      </c>
      <c r="X150" s="109">
        <v>0</v>
      </c>
      <c r="Y150" s="109">
        <f>$X$150*$K$150</f>
        <v>0</v>
      </c>
      <c r="Z150" s="109">
        <v>0</v>
      </c>
      <c r="AA150" s="110">
        <f>$Z$150*$K$150</f>
        <v>0</v>
      </c>
      <c r="AR150" s="6" t="s">
        <v>131</v>
      </c>
      <c r="AT150" s="6" t="s">
        <v>128</v>
      </c>
      <c r="AU150" s="6" t="s">
        <v>79</v>
      </c>
      <c r="AY150" s="6" t="s">
        <v>127</v>
      </c>
      <c r="BE150" s="85">
        <f>IF($U$150="základní",$N$150,0)</f>
        <v>0</v>
      </c>
      <c r="BF150" s="85">
        <f>IF($U$150="snížená",$N$150,0)</f>
        <v>0</v>
      </c>
      <c r="BG150" s="85">
        <f>IF($U$150="zákl. přenesena",$N$150,0)</f>
        <v>0</v>
      </c>
      <c r="BH150" s="85">
        <f>IF($U$150="sníž. přenesena",$N$150,0)</f>
        <v>0</v>
      </c>
      <c r="BI150" s="85">
        <f>IF($U$150="nulová",$N$150,0)</f>
        <v>0</v>
      </c>
      <c r="BJ150" s="6" t="s">
        <v>72</v>
      </c>
    </row>
    <row r="151" spans="2:62" s="6" customFormat="1" ht="27" customHeight="1">
      <c r="B151" s="18"/>
      <c r="C151" s="104" t="s">
        <v>184</v>
      </c>
      <c r="D151" s="104" t="s">
        <v>128</v>
      </c>
      <c r="E151" s="105" t="s">
        <v>185</v>
      </c>
      <c r="F151" s="417" t="s">
        <v>186</v>
      </c>
      <c r="G151" s="418"/>
      <c r="H151" s="418"/>
      <c r="I151" s="418"/>
      <c r="J151" s="106" t="s">
        <v>172</v>
      </c>
      <c r="K151" s="107">
        <v>10.89</v>
      </c>
      <c r="L151" s="419"/>
      <c r="M151" s="418"/>
      <c r="N151" s="419">
        <f>ROUND($L$151*$K$151,2)</f>
        <v>0</v>
      </c>
      <c r="O151" s="418"/>
      <c r="P151" s="418"/>
      <c r="Q151" s="418"/>
      <c r="R151" s="19"/>
      <c r="T151" s="108"/>
      <c r="U151" s="25" t="s">
        <v>31</v>
      </c>
      <c r="V151" s="109">
        <v>0.006</v>
      </c>
      <c r="W151" s="109">
        <f>$V$151*$K$151</f>
        <v>0.06534000000000001</v>
      </c>
      <c r="X151" s="109">
        <v>0</v>
      </c>
      <c r="Y151" s="109">
        <f>$X$151*$K$151</f>
        <v>0</v>
      </c>
      <c r="Z151" s="109">
        <v>0</v>
      </c>
      <c r="AA151" s="110">
        <f>$Z$151*$K$151</f>
        <v>0</v>
      </c>
      <c r="AR151" s="6" t="s">
        <v>131</v>
      </c>
      <c r="AT151" s="6" t="s">
        <v>128</v>
      </c>
      <c r="AU151" s="6" t="s">
        <v>79</v>
      </c>
      <c r="AY151" s="6" t="s">
        <v>127</v>
      </c>
      <c r="BE151" s="85">
        <f>IF($U$151="základní",$N$151,0)</f>
        <v>0</v>
      </c>
      <c r="BF151" s="85">
        <f>IF($U$151="snížená",$N$151,0)</f>
        <v>0</v>
      </c>
      <c r="BG151" s="85">
        <f>IF($U$151="zákl. přenesena",$N$151,0)</f>
        <v>0</v>
      </c>
      <c r="BH151" s="85">
        <f>IF($U$151="sníž. přenesena",$N$151,0)</f>
        <v>0</v>
      </c>
      <c r="BI151" s="85">
        <f>IF($U$151="nulová",$N$151,0)</f>
        <v>0</v>
      </c>
      <c r="BJ151" s="6" t="s">
        <v>72</v>
      </c>
    </row>
    <row r="152" spans="2:62" s="6" customFormat="1" ht="15.75" customHeight="1">
      <c r="B152" s="18"/>
      <c r="C152" s="104" t="s">
        <v>187</v>
      </c>
      <c r="D152" s="104" t="s">
        <v>128</v>
      </c>
      <c r="E152" s="105" t="s">
        <v>188</v>
      </c>
      <c r="F152" s="417" t="s">
        <v>189</v>
      </c>
      <c r="G152" s="418"/>
      <c r="H152" s="418"/>
      <c r="I152" s="418"/>
      <c r="J152" s="106" t="s">
        <v>172</v>
      </c>
      <c r="K152" s="107">
        <v>10.89</v>
      </c>
      <c r="L152" s="419"/>
      <c r="M152" s="418"/>
      <c r="N152" s="419">
        <f>ROUND($L$152*$K$152,2)</f>
        <v>0</v>
      </c>
      <c r="O152" s="418"/>
      <c r="P152" s="418"/>
      <c r="Q152" s="418"/>
      <c r="R152" s="19"/>
      <c r="T152" s="108"/>
      <c r="U152" s="25" t="s">
        <v>31</v>
      </c>
      <c r="V152" s="109">
        <v>0</v>
      </c>
      <c r="W152" s="109">
        <f>$V$152*$K$152</f>
        <v>0</v>
      </c>
      <c r="X152" s="109">
        <v>0</v>
      </c>
      <c r="Y152" s="109">
        <f>$X$152*$K$152</f>
        <v>0</v>
      </c>
      <c r="Z152" s="109">
        <v>0</v>
      </c>
      <c r="AA152" s="110">
        <f>$Z$152*$K$152</f>
        <v>0</v>
      </c>
      <c r="AR152" s="6" t="s">
        <v>131</v>
      </c>
      <c r="AT152" s="6" t="s">
        <v>128</v>
      </c>
      <c r="AU152" s="6" t="s">
        <v>79</v>
      </c>
      <c r="AY152" s="6" t="s">
        <v>127</v>
      </c>
      <c r="BE152" s="85">
        <f>IF($U$152="základní",$N$152,0)</f>
        <v>0</v>
      </c>
      <c r="BF152" s="85">
        <f>IF($U$152="snížená",$N$152,0)</f>
        <v>0</v>
      </c>
      <c r="BG152" s="85">
        <f>IF($U$152="zákl. přenesena",$N$152,0)</f>
        <v>0</v>
      </c>
      <c r="BH152" s="85">
        <f>IF($U$152="sníž. přenesena",$N$152,0)</f>
        <v>0</v>
      </c>
      <c r="BI152" s="85">
        <f>IF($U$152="nulová",$N$152,0)</f>
        <v>0</v>
      </c>
      <c r="BJ152" s="6" t="s">
        <v>72</v>
      </c>
    </row>
    <row r="153" spans="2:51" s="95" customFormat="1" ht="30.75" customHeight="1">
      <c r="B153" s="96"/>
      <c r="D153" s="103" t="s">
        <v>92</v>
      </c>
      <c r="N153" s="423">
        <f>$N$154</f>
        <v>0</v>
      </c>
      <c r="O153" s="422"/>
      <c r="P153" s="422"/>
      <c r="Q153" s="422"/>
      <c r="R153" s="99"/>
      <c r="T153" s="100"/>
      <c r="W153" s="101">
        <f>$W$154</f>
        <v>5.107667999999999</v>
      </c>
      <c r="Y153" s="101">
        <f>$Y$154</f>
        <v>0</v>
      </c>
      <c r="AA153" s="102">
        <f>$AA$154</f>
        <v>0</v>
      </c>
      <c r="AR153" s="98" t="s">
        <v>72</v>
      </c>
      <c r="AT153" s="98" t="s">
        <v>65</v>
      </c>
      <c r="AU153" s="98" t="s">
        <v>72</v>
      </c>
      <c r="AY153" s="98" t="s">
        <v>127</v>
      </c>
    </row>
    <row r="154" spans="2:62" s="6" customFormat="1" ht="27" customHeight="1">
      <c r="B154" s="18"/>
      <c r="C154" s="104" t="s">
        <v>7</v>
      </c>
      <c r="D154" s="104" t="s">
        <v>128</v>
      </c>
      <c r="E154" s="105" t="s">
        <v>190</v>
      </c>
      <c r="F154" s="417" t="s">
        <v>191</v>
      </c>
      <c r="G154" s="418"/>
      <c r="H154" s="418"/>
      <c r="I154" s="418"/>
      <c r="J154" s="106" t="s">
        <v>172</v>
      </c>
      <c r="K154" s="107">
        <v>1.966</v>
      </c>
      <c r="L154" s="419"/>
      <c r="M154" s="418"/>
      <c r="N154" s="419">
        <f>ROUND($L$154*$K$154,2)</f>
        <v>0</v>
      </c>
      <c r="O154" s="418"/>
      <c r="P154" s="418"/>
      <c r="Q154" s="418"/>
      <c r="R154" s="19"/>
      <c r="T154" s="108"/>
      <c r="U154" s="25" t="s">
        <v>31</v>
      </c>
      <c r="V154" s="109">
        <v>2.598</v>
      </c>
      <c r="W154" s="109">
        <f>$V$154*$K$154</f>
        <v>5.107667999999999</v>
      </c>
      <c r="X154" s="109">
        <v>0</v>
      </c>
      <c r="Y154" s="109">
        <f>$X$154*$K$154</f>
        <v>0</v>
      </c>
      <c r="Z154" s="109">
        <v>0</v>
      </c>
      <c r="AA154" s="110">
        <f>$Z$154*$K$154</f>
        <v>0</v>
      </c>
      <c r="AR154" s="6" t="s">
        <v>131</v>
      </c>
      <c r="AT154" s="6" t="s">
        <v>128</v>
      </c>
      <c r="AU154" s="6" t="s">
        <v>79</v>
      </c>
      <c r="AY154" s="6" t="s">
        <v>127</v>
      </c>
      <c r="BE154" s="85">
        <f>IF($U$154="základní",$N$154,0)</f>
        <v>0</v>
      </c>
      <c r="BF154" s="85">
        <f>IF($U$154="snížená",$N$154,0)</f>
        <v>0</v>
      </c>
      <c r="BG154" s="85">
        <f>IF($U$154="zákl. přenesena",$N$154,0)</f>
        <v>0</v>
      </c>
      <c r="BH154" s="85">
        <f>IF($U$154="sníž. přenesena",$N$154,0)</f>
        <v>0</v>
      </c>
      <c r="BI154" s="85">
        <f>IF($U$154="nulová",$N$154,0)</f>
        <v>0</v>
      </c>
      <c r="BJ154" s="6" t="s">
        <v>72</v>
      </c>
    </row>
    <row r="155" spans="2:51" s="95" customFormat="1" ht="37.5" customHeight="1">
      <c r="B155" s="96"/>
      <c r="D155" s="97" t="s">
        <v>93</v>
      </c>
      <c r="N155" s="421"/>
      <c r="O155" s="422"/>
      <c r="P155" s="422"/>
      <c r="Q155" s="422"/>
      <c r="R155" s="99"/>
      <c r="T155" s="100"/>
      <c r="W155" s="101">
        <f>$W$156+$W$159+$W$162+$W$165+$W$169+$W$175+$W$178+$W$186+$W$190+$W$194+$W$199+$W$202</f>
        <v>93.62266899999999</v>
      </c>
      <c r="Y155" s="101">
        <f>$Y$156+$Y$159+$Y$162+$Y$165+$Y$169+$Y$175+$Y$178+$Y$186+$Y$190+$Y$194+$Y$199+$Y$202</f>
        <v>1.5279293299999999</v>
      </c>
      <c r="AA155" s="102">
        <f>$AA$156+$AA$159+$AA$162+$AA$165+$AA$169+$AA$175+$AA$178+$AA$186+$AA$190+$AA$194+$AA$199+$AA$202</f>
        <v>0.13649999999999998</v>
      </c>
      <c r="AR155" s="98" t="s">
        <v>79</v>
      </c>
      <c r="AT155" s="98" t="s">
        <v>65</v>
      </c>
      <c r="AU155" s="98" t="s">
        <v>66</v>
      </c>
      <c r="AY155" s="98" t="s">
        <v>127</v>
      </c>
    </row>
    <row r="156" spans="2:51" s="95" customFormat="1" ht="21" customHeight="1">
      <c r="B156" s="96"/>
      <c r="D156" s="103" t="s">
        <v>94</v>
      </c>
      <c r="N156" s="423">
        <f>SUM($N$157:$N$158)</f>
        <v>0</v>
      </c>
      <c r="O156" s="422"/>
      <c r="P156" s="422"/>
      <c r="Q156" s="422"/>
      <c r="R156" s="99"/>
      <c r="T156" s="100"/>
      <c r="W156" s="101">
        <f>SUM($W$157:$W$158)</f>
        <v>0.482</v>
      </c>
      <c r="Y156" s="101">
        <f>SUM($Y$157:$Y$158)</f>
        <v>0.00122</v>
      </c>
      <c r="AA156" s="102">
        <f>SUM($AA$157:$AA$158)</f>
        <v>0</v>
      </c>
      <c r="AR156" s="98" t="s">
        <v>79</v>
      </c>
      <c r="AT156" s="98" t="s">
        <v>65</v>
      </c>
      <c r="AU156" s="98" t="s">
        <v>72</v>
      </c>
      <c r="AY156" s="98" t="s">
        <v>127</v>
      </c>
    </row>
    <row r="157" spans="2:62" s="6" customFormat="1" ht="27" customHeight="1">
      <c r="B157" s="18"/>
      <c r="C157" s="104" t="s">
        <v>192</v>
      </c>
      <c r="D157" s="104" t="s">
        <v>128</v>
      </c>
      <c r="E157" s="105" t="s">
        <v>193</v>
      </c>
      <c r="F157" s="417" t="s">
        <v>194</v>
      </c>
      <c r="G157" s="418"/>
      <c r="H157" s="418"/>
      <c r="I157" s="418"/>
      <c r="J157" s="106" t="s">
        <v>158</v>
      </c>
      <c r="K157" s="107">
        <v>1</v>
      </c>
      <c r="L157" s="419"/>
      <c r="M157" s="418"/>
      <c r="N157" s="419">
        <f>ROUND($L$157*$K$157,2)</f>
        <v>0</v>
      </c>
      <c r="O157" s="418"/>
      <c r="P157" s="418"/>
      <c r="Q157" s="418"/>
      <c r="R157" s="19"/>
      <c r="T157" s="108"/>
      <c r="U157" s="25" t="s">
        <v>31</v>
      </c>
      <c r="V157" s="109">
        <v>0.241</v>
      </c>
      <c r="W157" s="109">
        <f>$V$157*$K$157</f>
        <v>0.241</v>
      </c>
      <c r="X157" s="109">
        <v>0.00061</v>
      </c>
      <c r="Y157" s="109">
        <f>$X$157*$K$157</f>
        <v>0.00061</v>
      </c>
      <c r="Z157" s="109">
        <v>0</v>
      </c>
      <c r="AA157" s="110">
        <f>$Z$157*$K$157</f>
        <v>0</v>
      </c>
      <c r="AR157" s="6" t="s">
        <v>175</v>
      </c>
      <c r="AT157" s="6" t="s">
        <v>128</v>
      </c>
      <c r="AU157" s="6" t="s">
        <v>79</v>
      </c>
      <c r="AY157" s="6" t="s">
        <v>127</v>
      </c>
      <c r="BE157" s="85">
        <f>IF($U$157="základní",$N$157,0)</f>
        <v>0</v>
      </c>
      <c r="BF157" s="85">
        <f>IF($U$157="snížená",$N$157,0)</f>
        <v>0</v>
      </c>
      <c r="BG157" s="85">
        <f>IF($U$157="zákl. přenesena",$N$157,0)</f>
        <v>0</v>
      </c>
      <c r="BH157" s="85">
        <f>IF($U$157="sníž. přenesena",$N$157,0)</f>
        <v>0</v>
      </c>
      <c r="BI157" s="85">
        <f>IF($U$157="nulová",$N$157,0)</f>
        <v>0</v>
      </c>
      <c r="BJ157" s="6" t="s">
        <v>72</v>
      </c>
    </row>
    <row r="158" spans="2:62" s="6" customFormat="1" ht="15.75" customHeight="1">
      <c r="B158" s="18"/>
      <c r="C158" s="104" t="s">
        <v>195</v>
      </c>
      <c r="D158" s="104" t="s">
        <v>128</v>
      </c>
      <c r="E158" s="105" t="s">
        <v>196</v>
      </c>
      <c r="F158" s="417" t="s">
        <v>197</v>
      </c>
      <c r="G158" s="418"/>
      <c r="H158" s="418"/>
      <c r="I158" s="418"/>
      <c r="J158" s="106" t="s">
        <v>158</v>
      </c>
      <c r="K158" s="107">
        <v>1</v>
      </c>
      <c r="L158" s="419"/>
      <c r="M158" s="418"/>
      <c r="N158" s="419">
        <f>ROUND($L$158*$K$158,2)</f>
        <v>0</v>
      </c>
      <c r="O158" s="418"/>
      <c r="P158" s="418"/>
      <c r="Q158" s="418"/>
      <c r="R158" s="19"/>
      <c r="T158" s="108"/>
      <c r="U158" s="25" t="s">
        <v>31</v>
      </c>
      <c r="V158" s="109">
        <v>0.241</v>
      </c>
      <c r="W158" s="109">
        <f>$V$158*$K$158</f>
        <v>0.241</v>
      </c>
      <c r="X158" s="109">
        <v>0.00061</v>
      </c>
      <c r="Y158" s="109">
        <f>$X$158*$K$158</f>
        <v>0.00061</v>
      </c>
      <c r="Z158" s="109">
        <v>0</v>
      </c>
      <c r="AA158" s="110">
        <f>$Z$158*$K$158</f>
        <v>0</v>
      </c>
      <c r="AR158" s="6" t="s">
        <v>175</v>
      </c>
      <c r="AT158" s="6" t="s">
        <v>128</v>
      </c>
      <c r="AU158" s="6" t="s">
        <v>79</v>
      </c>
      <c r="AY158" s="6" t="s">
        <v>127</v>
      </c>
      <c r="BE158" s="85">
        <f>IF($U$158="základní",$N$158,0)</f>
        <v>0</v>
      </c>
      <c r="BF158" s="85">
        <f>IF($U$158="snížená",$N$158,0)</f>
        <v>0</v>
      </c>
      <c r="BG158" s="85">
        <f>IF($U$158="zákl. přenesena",$N$158,0)</f>
        <v>0</v>
      </c>
      <c r="BH158" s="85">
        <f>IF($U$158="sníž. přenesena",$N$158,0)</f>
        <v>0</v>
      </c>
      <c r="BI158" s="85">
        <f>IF($U$158="nulová",$N$158,0)</f>
        <v>0</v>
      </c>
      <c r="BJ158" s="6" t="s">
        <v>72</v>
      </c>
    </row>
    <row r="159" spans="2:51" s="95" customFormat="1" ht="30.75" customHeight="1">
      <c r="B159" s="96"/>
      <c r="D159" s="103" t="s">
        <v>95</v>
      </c>
      <c r="N159" s="423">
        <f>SUM($N$160:$N$161)</f>
        <v>0</v>
      </c>
      <c r="O159" s="422"/>
      <c r="P159" s="422"/>
      <c r="Q159" s="422"/>
      <c r="R159" s="99"/>
      <c r="T159" s="100"/>
      <c r="W159" s="101">
        <f>SUM($W$160:$W$161)</f>
        <v>1.076</v>
      </c>
      <c r="Y159" s="101">
        <f>SUM($Y$160:$Y$161)</f>
        <v>0</v>
      </c>
      <c r="AA159" s="102">
        <f>SUM($AA$160:$AA$161)</f>
        <v>0.11249999999999999</v>
      </c>
      <c r="AR159" s="98" t="s">
        <v>79</v>
      </c>
      <c r="AT159" s="98" t="s">
        <v>65</v>
      </c>
      <c r="AU159" s="98" t="s">
        <v>72</v>
      </c>
      <c r="AY159" s="98" t="s">
        <v>127</v>
      </c>
    </row>
    <row r="160" spans="2:62" s="6" customFormat="1" ht="15.75" customHeight="1">
      <c r="B160" s="18"/>
      <c r="C160" s="104" t="s">
        <v>198</v>
      </c>
      <c r="D160" s="104" t="s">
        <v>128</v>
      </c>
      <c r="E160" s="105" t="s">
        <v>199</v>
      </c>
      <c r="F160" s="417" t="s">
        <v>200</v>
      </c>
      <c r="G160" s="418"/>
      <c r="H160" s="418"/>
      <c r="I160" s="418"/>
      <c r="J160" s="106" t="s">
        <v>201</v>
      </c>
      <c r="K160" s="107">
        <v>1</v>
      </c>
      <c r="L160" s="419"/>
      <c r="M160" s="418"/>
      <c r="N160" s="419">
        <f>ROUND($L$160*$K$160,2)</f>
        <v>0</v>
      </c>
      <c r="O160" s="418"/>
      <c r="P160" s="418"/>
      <c r="Q160" s="418"/>
      <c r="R160" s="19"/>
      <c r="T160" s="108"/>
      <c r="U160" s="25" t="s">
        <v>31</v>
      </c>
      <c r="V160" s="109">
        <v>0.693</v>
      </c>
      <c r="W160" s="109">
        <f>$V$160*$K$160</f>
        <v>0.693</v>
      </c>
      <c r="X160" s="109">
        <v>0</v>
      </c>
      <c r="Y160" s="109">
        <f>$X$160*$K$160</f>
        <v>0</v>
      </c>
      <c r="Z160" s="109">
        <v>0.088</v>
      </c>
      <c r="AA160" s="110">
        <f>$Z$160*$K$160</f>
        <v>0.088</v>
      </c>
      <c r="AR160" s="6" t="s">
        <v>175</v>
      </c>
      <c r="AT160" s="6" t="s">
        <v>128</v>
      </c>
      <c r="AU160" s="6" t="s">
        <v>79</v>
      </c>
      <c r="AY160" s="6" t="s">
        <v>127</v>
      </c>
      <c r="BE160" s="85">
        <f>IF($U$160="základní",$N$160,0)</f>
        <v>0</v>
      </c>
      <c r="BF160" s="85">
        <f>IF($U$160="snížená",$N$160,0)</f>
        <v>0</v>
      </c>
      <c r="BG160" s="85">
        <f>IF($U$160="zákl. přenesena",$N$160,0)</f>
        <v>0</v>
      </c>
      <c r="BH160" s="85">
        <f>IF($U$160="sníž. přenesena",$N$160,0)</f>
        <v>0</v>
      </c>
      <c r="BI160" s="85">
        <f>IF($U$160="nulová",$N$160,0)</f>
        <v>0</v>
      </c>
      <c r="BJ160" s="6" t="s">
        <v>72</v>
      </c>
    </row>
    <row r="161" spans="2:62" s="6" customFormat="1" ht="15.75" customHeight="1">
      <c r="B161" s="18"/>
      <c r="C161" s="104" t="s">
        <v>202</v>
      </c>
      <c r="D161" s="104" t="s">
        <v>128</v>
      </c>
      <c r="E161" s="105" t="s">
        <v>203</v>
      </c>
      <c r="F161" s="417" t="s">
        <v>204</v>
      </c>
      <c r="G161" s="418"/>
      <c r="H161" s="418"/>
      <c r="I161" s="418"/>
      <c r="J161" s="106" t="s">
        <v>201</v>
      </c>
      <c r="K161" s="107">
        <v>1</v>
      </c>
      <c r="L161" s="419"/>
      <c r="M161" s="418"/>
      <c r="N161" s="419">
        <f>ROUND($L$161*$K$161,2)</f>
        <v>0</v>
      </c>
      <c r="O161" s="418"/>
      <c r="P161" s="418"/>
      <c r="Q161" s="418"/>
      <c r="R161" s="19"/>
      <c r="T161" s="108"/>
      <c r="U161" s="25" t="s">
        <v>31</v>
      </c>
      <c r="V161" s="109">
        <v>0.383</v>
      </c>
      <c r="W161" s="109">
        <f>$V$161*$K$161</f>
        <v>0.383</v>
      </c>
      <c r="X161" s="109">
        <v>0</v>
      </c>
      <c r="Y161" s="109">
        <f>$X$161*$K$161</f>
        <v>0</v>
      </c>
      <c r="Z161" s="109">
        <v>0.0245</v>
      </c>
      <c r="AA161" s="110">
        <f>$Z$161*$K$161</f>
        <v>0.0245</v>
      </c>
      <c r="AR161" s="6" t="s">
        <v>175</v>
      </c>
      <c r="AT161" s="6" t="s">
        <v>128</v>
      </c>
      <c r="AU161" s="6" t="s">
        <v>79</v>
      </c>
      <c r="AY161" s="6" t="s">
        <v>127</v>
      </c>
      <c r="BE161" s="85">
        <f>IF($U$161="základní",$N$161,0)</f>
        <v>0</v>
      </c>
      <c r="BF161" s="85">
        <f>IF($U$161="snížená",$N$161,0)</f>
        <v>0</v>
      </c>
      <c r="BG161" s="85">
        <f>IF($U$161="zákl. přenesena",$N$161,0)</f>
        <v>0</v>
      </c>
      <c r="BH161" s="85">
        <f>IF($U$161="sníž. přenesena",$N$161,0)</f>
        <v>0</v>
      </c>
      <c r="BI161" s="85">
        <f>IF($U$161="nulová",$N$161,0)</f>
        <v>0</v>
      </c>
      <c r="BJ161" s="6" t="s">
        <v>72</v>
      </c>
    </row>
    <row r="162" spans="2:51" s="95" customFormat="1" ht="30.75" customHeight="1">
      <c r="B162" s="96"/>
      <c r="D162" s="103" t="s">
        <v>96</v>
      </c>
      <c r="N162" s="423">
        <f>SUM($N$163:$N$164)</f>
        <v>0</v>
      </c>
      <c r="O162" s="422"/>
      <c r="P162" s="422"/>
      <c r="Q162" s="422"/>
      <c r="R162" s="99"/>
      <c r="T162" s="100"/>
      <c r="W162" s="101">
        <f>SUM($W$163:$W$164)</f>
        <v>0</v>
      </c>
      <c r="Y162" s="101">
        <f>SUM($Y$163:$Y$164)</f>
        <v>0</v>
      </c>
      <c r="AA162" s="102">
        <f>SUM($AA$163:$AA$164)</f>
        <v>0</v>
      </c>
      <c r="AR162" s="98" t="s">
        <v>79</v>
      </c>
      <c r="AT162" s="98" t="s">
        <v>65</v>
      </c>
      <c r="AU162" s="98" t="s">
        <v>72</v>
      </c>
      <c r="AY162" s="98" t="s">
        <v>127</v>
      </c>
    </row>
    <row r="163" spans="2:62" s="6" customFormat="1" ht="27" customHeight="1">
      <c r="B163" s="18"/>
      <c r="C163" s="104" t="s">
        <v>205</v>
      </c>
      <c r="D163" s="104" t="s">
        <v>128</v>
      </c>
      <c r="E163" s="105" t="s">
        <v>206</v>
      </c>
      <c r="F163" s="417" t="s">
        <v>207</v>
      </c>
      <c r="G163" s="418"/>
      <c r="H163" s="418"/>
      <c r="I163" s="418"/>
      <c r="J163" s="106" t="s">
        <v>158</v>
      </c>
      <c r="K163" s="107">
        <v>1</v>
      </c>
      <c r="L163" s="419"/>
      <c r="M163" s="418"/>
      <c r="N163" s="419">
        <f>ROUND($L$163*$K$163,2)</f>
        <v>0</v>
      </c>
      <c r="O163" s="418"/>
      <c r="P163" s="418"/>
      <c r="Q163" s="418"/>
      <c r="R163" s="19"/>
      <c r="T163" s="108"/>
      <c r="U163" s="25" t="s">
        <v>31</v>
      </c>
      <c r="V163" s="109">
        <v>0</v>
      </c>
      <c r="W163" s="109">
        <f>$V$163*$K$163</f>
        <v>0</v>
      </c>
      <c r="X163" s="109">
        <v>0</v>
      </c>
      <c r="Y163" s="109">
        <f>$X$163*$K$163</f>
        <v>0</v>
      </c>
      <c r="Z163" s="109">
        <v>0</v>
      </c>
      <c r="AA163" s="110">
        <f>$Z$163*$K$163</f>
        <v>0</v>
      </c>
      <c r="AR163" s="6" t="s">
        <v>175</v>
      </c>
      <c r="AT163" s="6" t="s">
        <v>128</v>
      </c>
      <c r="AU163" s="6" t="s">
        <v>79</v>
      </c>
      <c r="AY163" s="6" t="s">
        <v>127</v>
      </c>
      <c r="BE163" s="85">
        <f>IF($U$163="základní",$N$163,0)</f>
        <v>0</v>
      </c>
      <c r="BF163" s="85">
        <f>IF($U$163="snížená",$N$163,0)</f>
        <v>0</v>
      </c>
      <c r="BG163" s="85">
        <f>IF($U$163="zákl. přenesena",$N$163,0)</f>
        <v>0</v>
      </c>
      <c r="BH163" s="85">
        <f>IF($U$163="sníž. přenesena",$N$163,0)</f>
        <v>0</v>
      </c>
      <c r="BI163" s="85">
        <f>IF($U$163="nulová",$N$163,0)</f>
        <v>0</v>
      </c>
      <c r="BJ163" s="6" t="s">
        <v>72</v>
      </c>
    </row>
    <row r="164" spans="2:62" s="6" customFormat="1" ht="15.75" customHeight="1">
      <c r="B164" s="18"/>
      <c r="C164" s="104" t="s">
        <v>208</v>
      </c>
      <c r="D164" s="104" t="s">
        <v>128</v>
      </c>
      <c r="E164" s="105" t="s">
        <v>209</v>
      </c>
      <c r="F164" s="417" t="s">
        <v>197</v>
      </c>
      <c r="G164" s="418"/>
      <c r="H164" s="418"/>
      <c r="I164" s="418"/>
      <c r="J164" s="106" t="s">
        <v>158</v>
      </c>
      <c r="K164" s="107">
        <v>1</v>
      </c>
      <c r="L164" s="419"/>
      <c r="M164" s="418"/>
      <c r="N164" s="419">
        <f>ROUND($L$164*$K$164,2)</f>
        <v>0</v>
      </c>
      <c r="O164" s="418"/>
      <c r="P164" s="418"/>
      <c r="Q164" s="418"/>
      <c r="R164" s="19"/>
      <c r="T164" s="108"/>
      <c r="U164" s="25" t="s">
        <v>31</v>
      </c>
      <c r="V164" s="109">
        <v>0</v>
      </c>
      <c r="W164" s="109">
        <f>$V$164*$K$164</f>
        <v>0</v>
      </c>
      <c r="X164" s="109">
        <v>0</v>
      </c>
      <c r="Y164" s="109">
        <f>$X$164*$K$164</f>
        <v>0</v>
      </c>
      <c r="Z164" s="109">
        <v>0</v>
      </c>
      <c r="AA164" s="110">
        <f>$Z$164*$K$164</f>
        <v>0</v>
      </c>
      <c r="AR164" s="6" t="s">
        <v>175</v>
      </c>
      <c r="AT164" s="6" t="s">
        <v>128</v>
      </c>
      <c r="AU164" s="6" t="s">
        <v>79</v>
      </c>
      <c r="AY164" s="6" t="s">
        <v>127</v>
      </c>
      <c r="BE164" s="85">
        <f>IF($U$164="základní",$N$164,0)</f>
        <v>0</v>
      </c>
      <c r="BF164" s="85">
        <f>IF($U$164="snížená",$N$164,0)</f>
        <v>0</v>
      </c>
      <c r="BG164" s="85">
        <f>IF($U$164="zákl. přenesena",$N$164,0)</f>
        <v>0</v>
      </c>
      <c r="BH164" s="85">
        <f>IF($U$164="sníž. přenesena",$N$164,0)</f>
        <v>0</v>
      </c>
      <c r="BI164" s="85">
        <f>IF($U$164="nulová",$N$164,0)</f>
        <v>0</v>
      </c>
      <c r="BJ164" s="6" t="s">
        <v>72</v>
      </c>
    </row>
    <row r="165" spans="2:51" s="95" customFormat="1" ht="30.75" customHeight="1">
      <c r="B165" s="96"/>
      <c r="D165" s="103" t="s">
        <v>97</v>
      </c>
      <c r="N165" s="423">
        <f>SUM($N$166:$N$168)</f>
        <v>0</v>
      </c>
      <c r="O165" s="422"/>
      <c r="P165" s="422"/>
      <c r="Q165" s="422"/>
      <c r="R165" s="99"/>
      <c r="T165" s="100"/>
      <c r="W165" s="101">
        <f>SUM($W$166:$W$168)</f>
        <v>7.199999999999999</v>
      </c>
      <c r="Y165" s="101">
        <f>SUM($Y$166:$Y$168)</f>
        <v>0.05499</v>
      </c>
      <c r="AA165" s="102">
        <f>SUM($AA$166:$AA$168)</f>
        <v>0</v>
      </c>
      <c r="AR165" s="98" t="s">
        <v>79</v>
      </c>
      <c r="AT165" s="98" t="s">
        <v>65</v>
      </c>
      <c r="AU165" s="98" t="s">
        <v>72</v>
      </c>
      <c r="AY165" s="98" t="s">
        <v>127</v>
      </c>
    </row>
    <row r="166" spans="2:62" s="6" customFormat="1" ht="27" customHeight="1">
      <c r="B166" s="18"/>
      <c r="C166" s="104" t="s">
        <v>210</v>
      </c>
      <c r="D166" s="104" t="s">
        <v>128</v>
      </c>
      <c r="E166" s="105" t="s">
        <v>211</v>
      </c>
      <c r="F166" s="417" t="s">
        <v>212</v>
      </c>
      <c r="G166" s="418"/>
      <c r="H166" s="418"/>
      <c r="I166" s="418"/>
      <c r="J166" s="106" t="s">
        <v>158</v>
      </c>
      <c r="K166" s="107">
        <v>1</v>
      </c>
      <c r="L166" s="419"/>
      <c r="M166" s="418"/>
      <c r="N166" s="419">
        <f>ROUND($L$166*$K$166,2)</f>
        <v>0</v>
      </c>
      <c r="O166" s="418"/>
      <c r="P166" s="418"/>
      <c r="Q166" s="418"/>
      <c r="R166" s="19"/>
      <c r="T166" s="108"/>
      <c r="U166" s="25" t="s">
        <v>31</v>
      </c>
      <c r="V166" s="109">
        <v>2.4</v>
      </c>
      <c r="W166" s="109">
        <f>$V$166*$K$166</f>
        <v>2.4</v>
      </c>
      <c r="X166" s="109">
        <v>0.01833</v>
      </c>
      <c r="Y166" s="109">
        <f>$X$166*$K$166</f>
        <v>0.01833</v>
      </c>
      <c r="Z166" s="109">
        <v>0</v>
      </c>
      <c r="AA166" s="110">
        <f>$Z$166*$K$166</f>
        <v>0</v>
      </c>
      <c r="AR166" s="6" t="s">
        <v>175</v>
      </c>
      <c r="AT166" s="6" t="s">
        <v>128</v>
      </c>
      <c r="AU166" s="6" t="s">
        <v>79</v>
      </c>
      <c r="AY166" s="6" t="s">
        <v>127</v>
      </c>
      <c r="BE166" s="85">
        <f>IF($U$166="základní",$N$166,0)</f>
        <v>0</v>
      </c>
      <c r="BF166" s="85">
        <f>IF($U$166="snížená",$N$166,0)</f>
        <v>0</v>
      </c>
      <c r="BG166" s="85">
        <f>IF($U$166="zákl. přenesena",$N$166,0)</f>
        <v>0</v>
      </c>
      <c r="BH166" s="85">
        <f>IF($U$166="sníž. přenesena",$N$166,0)</f>
        <v>0</v>
      </c>
      <c r="BI166" s="85">
        <f>IF($U$166="nulová",$N$166,0)</f>
        <v>0</v>
      </c>
      <c r="BJ166" s="6" t="s">
        <v>72</v>
      </c>
    </row>
    <row r="167" spans="2:62" s="6" customFormat="1" ht="15.75" customHeight="1">
      <c r="B167" s="18"/>
      <c r="C167" s="104" t="s">
        <v>213</v>
      </c>
      <c r="D167" s="104" t="s">
        <v>128</v>
      </c>
      <c r="E167" s="105" t="s">
        <v>214</v>
      </c>
      <c r="F167" s="417" t="s">
        <v>215</v>
      </c>
      <c r="G167" s="418"/>
      <c r="H167" s="418"/>
      <c r="I167" s="418"/>
      <c r="J167" s="106" t="s">
        <v>158</v>
      </c>
      <c r="K167" s="107">
        <v>1</v>
      </c>
      <c r="L167" s="419"/>
      <c r="M167" s="418"/>
      <c r="N167" s="419">
        <f>ROUND($L$167*$K$167,2)</f>
        <v>0</v>
      </c>
      <c r="O167" s="418"/>
      <c r="P167" s="418"/>
      <c r="Q167" s="418"/>
      <c r="R167" s="19"/>
      <c r="T167" s="108"/>
      <c r="U167" s="25" t="s">
        <v>31</v>
      </c>
      <c r="V167" s="109">
        <v>2.4</v>
      </c>
      <c r="W167" s="109">
        <f>$V$167*$K$167</f>
        <v>2.4</v>
      </c>
      <c r="X167" s="109">
        <v>0.01833</v>
      </c>
      <c r="Y167" s="109">
        <f>$X$167*$K$167</f>
        <v>0.01833</v>
      </c>
      <c r="Z167" s="109">
        <v>0</v>
      </c>
      <c r="AA167" s="110">
        <f>$Z$167*$K$167</f>
        <v>0</v>
      </c>
      <c r="AR167" s="6" t="s">
        <v>175</v>
      </c>
      <c r="AT167" s="6" t="s">
        <v>128</v>
      </c>
      <c r="AU167" s="6" t="s">
        <v>79</v>
      </c>
      <c r="AY167" s="6" t="s">
        <v>127</v>
      </c>
      <c r="BE167" s="85">
        <f>IF($U$167="základní",$N$167,0)</f>
        <v>0</v>
      </c>
      <c r="BF167" s="85">
        <f>IF($U$167="snížená",$N$167,0)</f>
        <v>0</v>
      </c>
      <c r="BG167" s="85">
        <f>IF($U$167="zákl. přenesena",$N$167,0)</f>
        <v>0</v>
      </c>
      <c r="BH167" s="85">
        <f>IF($U$167="sníž. přenesena",$N$167,0)</f>
        <v>0</v>
      </c>
      <c r="BI167" s="85">
        <f>IF($U$167="nulová",$N$167,0)</f>
        <v>0</v>
      </c>
      <c r="BJ167" s="6" t="s">
        <v>72</v>
      </c>
    </row>
    <row r="168" spans="2:62" s="6" customFormat="1" ht="15.75" customHeight="1">
      <c r="B168" s="18"/>
      <c r="C168" s="104" t="s">
        <v>216</v>
      </c>
      <c r="D168" s="104" t="s">
        <v>128</v>
      </c>
      <c r="E168" s="105" t="s">
        <v>217</v>
      </c>
      <c r="F168" s="417" t="s">
        <v>197</v>
      </c>
      <c r="G168" s="418"/>
      <c r="H168" s="418"/>
      <c r="I168" s="418"/>
      <c r="J168" s="106" t="s">
        <v>158</v>
      </c>
      <c r="K168" s="107">
        <v>1</v>
      </c>
      <c r="L168" s="419"/>
      <c r="M168" s="418"/>
      <c r="N168" s="419">
        <f>ROUND($L$168*$K$168,2)</f>
        <v>0</v>
      </c>
      <c r="O168" s="418"/>
      <c r="P168" s="418"/>
      <c r="Q168" s="418"/>
      <c r="R168" s="19"/>
      <c r="T168" s="108"/>
      <c r="U168" s="25" t="s">
        <v>31</v>
      </c>
      <c r="V168" s="109">
        <v>2.4</v>
      </c>
      <c r="W168" s="109">
        <f>$V$168*$K$168</f>
        <v>2.4</v>
      </c>
      <c r="X168" s="109">
        <v>0.01833</v>
      </c>
      <c r="Y168" s="109">
        <f>$X$168*$K$168</f>
        <v>0.01833</v>
      </c>
      <c r="Z168" s="109">
        <v>0</v>
      </c>
      <c r="AA168" s="110">
        <f>$Z$168*$K$168</f>
        <v>0</v>
      </c>
      <c r="AR168" s="6" t="s">
        <v>175</v>
      </c>
      <c r="AT168" s="6" t="s">
        <v>128</v>
      </c>
      <c r="AU168" s="6" t="s">
        <v>79</v>
      </c>
      <c r="AY168" s="6" t="s">
        <v>127</v>
      </c>
      <c r="BE168" s="85">
        <f>IF($U$168="základní",$N$168,0)</f>
        <v>0</v>
      </c>
      <c r="BF168" s="85">
        <f>IF($U$168="snížená",$N$168,0)</f>
        <v>0</v>
      </c>
      <c r="BG168" s="85">
        <f>IF($U$168="zákl. přenesena",$N$168,0)</f>
        <v>0</v>
      </c>
      <c r="BH168" s="85">
        <f>IF($U$168="sníž. přenesena",$N$168,0)</f>
        <v>0</v>
      </c>
      <c r="BI168" s="85">
        <f>IF($U$168="nulová",$N$168,0)</f>
        <v>0</v>
      </c>
      <c r="BJ168" s="6" t="s">
        <v>72</v>
      </c>
    </row>
    <row r="169" spans="2:51" s="95" customFormat="1" ht="30.75" customHeight="1">
      <c r="B169" s="96"/>
      <c r="D169" s="103" t="s">
        <v>98</v>
      </c>
      <c r="N169" s="423">
        <f>SUM($N$170:$N$174)</f>
        <v>0</v>
      </c>
      <c r="O169" s="422"/>
      <c r="P169" s="422"/>
      <c r="Q169" s="422"/>
      <c r="R169" s="99"/>
      <c r="T169" s="100"/>
      <c r="W169" s="101">
        <f>SUM($W$170:$W$174)</f>
        <v>6.000382999999999</v>
      </c>
      <c r="Y169" s="101">
        <f>SUM($Y$170:$Y$174)</f>
        <v>0.14731772999999998</v>
      </c>
      <c r="AA169" s="102">
        <f>SUM($AA$170:$AA$174)</f>
        <v>0</v>
      </c>
      <c r="AR169" s="98" t="s">
        <v>79</v>
      </c>
      <c r="AT169" s="98" t="s">
        <v>65</v>
      </c>
      <c r="AU169" s="98" t="s">
        <v>72</v>
      </c>
      <c r="AY169" s="98" t="s">
        <v>127</v>
      </c>
    </row>
    <row r="170" spans="2:62" s="6" customFormat="1" ht="27" customHeight="1">
      <c r="B170" s="18"/>
      <c r="C170" s="104" t="s">
        <v>218</v>
      </c>
      <c r="D170" s="104" t="s">
        <v>128</v>
      </c>
      <c r="E170" s="105" t="s">
        <v>219</v>
      </c>
      <c r="F170" s="417" t="s">
        <v>220</v>
      </c>
      <c r="G170" s="418"/>
      <c r="H170" s="418"/>
      <c r="I170" s="418"/>
      <c r="J170" s="106" t="s">
        <v>130</v>
      </c>
      <c r="K170" s="107">
        <v>3.617</v>
      </c>
      <c r="L170" s="419"/>
      <c r="M170" s="418"/>
      <c r="N170" s="419">
        <f>ROUND($L$170*$K$170,2)</f>
        <v>0</v>
      </c>
      <c r="O170" s="418"/>
      <c r="P170" s="418"/>
      <c r="Q170" s="418"/>
      <c r="R170" s="19"/>
      <c r="T170" s="108"/>
      <c r="U170" s="25" t="s">
        <v>31</v>
      </c>
      <c r="V170" s="109">
        <v>0.999</v>
      </c>
      <c r="W170" s="109">
        <f>$V$170*$K$170</f>
        <v>3.613383</v>
      </c>
      <c r="X170" s="109">
        <v>0.02669</v>
      </c>
      <c r="Y170" s="109">
        <f>$X$170*$K$170</f>
        <v>0.09653772999999999</v>
      </c>
      <c r="Z170" s="109">
        <v>0</v>
      </c>
      <c r="AA170" s="110">
        <f>$Z$170*$K$170</f>
        <v>0</v>
      </c>
      <c r="AR170" s="6" t="s">
        <v>175</v>
      </c>
      <c r="AT170" s="6" t="s">
        <v>128</v>
      </c>
      <c r="AU170" s="6" t="s">
        <v>79</v>
      </c>
      <c r="AY170" s="6" t="s">
        <v>127</v>
      </c>
      <c r="BE170" s="85">
        <f>IF($U$170="základní",$N$170,0)</f>
        <v>0</v>
      </c>
      <c r="BF170" s="85">
        <f>IF($U$170="snížená",$N$170,0)</f>
        <v>0</v>
      </c>
      <c r="BG170" s="85">
        <f>IF($U$170="zákl. přenesena",$N$170,0)</f>
        <v>0</v>
      </c>
      <c r="BH170" s="85">
        <f>IF($U$170="sníž. přenesena",$N$170,0)</f>
        <v>0</v>
      </c>
      <c r="BI170" s="85">
        <f>IF($U$170="nulová",$N$170,0)</f>
        <v>0</v>
      </c>
      <c r="BJ170" s="6" t="s">
        <v>72</v>
      </c>
    </row>
    <row r="171" spans="2:62" s="6" customFormat="1" ht="15.75" customHeight="1">
      <c r="B171" s="18"/>
      <c r="C171" s="104" t="s">
        <v>221</v>
      </c>
      <c r="D171" s="104" t="s">
        <v>128</v>
      </c>
      <c r="E171" s="105" t="s">
        <v>222</v>
      </c>
      <c r="F171" s="417" t="s">
        <v>223</v>
      </c>
      <c r="G171" s="418"/>
      <c r="H171" s="418"/>
      <c r="I171" s="418"/>
      <c r="J171" s="106" t="s">
        <v>158</v>
      </c>
      <c r="K171" s="107">
        <v>1</v>
      </c>
      <c r="L171" s="419"/>
      <c r="M171" s="418"/>
      <c r="N171" s="419">
        <f>ROUND($L$171*$K$171,2)</f>
        <v>0</v>
      </c>
      <c r="O171" s="418"/>
      <c r="P171" s="418"/>
      <c r="Q171" s="418"/>
      <c r="R171" s="19"/>
      <c r="T171" s="108"/>
      <c r="U171" s="25" t="s">
        <v>31</v>
      </c>
      <c r="V171" s="109">
        <v>0.887</v>
      </c>
      <c r="W171" s="109">
        <f>$V$171*$K$171</f>
        <v>0.887</v>
      </c>
      <c r="X171" s="109">
        <v>0.02585</v>
      </c>
      <c r="Y171" s="109">
        <f>$X$171*$K$171</f>
        <v>0.02585</v>
      </c>
      <c r="Z171" s="109">
        <v>0</v>
      </c>
      <c r="AA171" s="110">
        <f>$Z$171*$K$171</f>
        <v>0</v>
      </c>
      <c r="AR171" s="6" t="s">
        <v>175</v>
      </c>
      <c r="AT171" s="6" t="s">
        <v>128</v>
      </c>
      <c r="AU171" s="6" t="s">
        <v>79</v>
      </c>
      <c r="AY171" s="6" t="s">
        <v>127</v>
      </c>
      <c r="BE171" s="85">
        <f>IF($U$171="základní",$N$171,0)</f>
        <v>0</v>
      </c>
      <c r="BF171" s="85">
        <f>IF($U$171="snížená",$N$171,0)</f>
        <v>0</v>
      </c>
      <c r="BG171" s="85">
        <f>IF($U$171="zákl. přenesena",$N$171,0)</f>
        <v>0</v>
      </c>
      <c r="BH171" s="85">
        <f>IF($U$171="sníž. přenesena",$N$171,0)</f>
        <v>0</v>
      </c>
      <c r="BI171" s="85">
        <f>IF($U$171="nulová",$N$171,0)</f>
        <v>0</v>
      </c>
      <c r="BJ171" s="6" t="s">
        <v>72</v>
      </c>
    </row>
    <row r="172" spans="2:62" s="6" customFormat="1" ht="27" customHeight="1">
      <c r="B172" s="18"/>
      <c r="C172" s="104" t="s">
        <v>224</v>
      </c>
      <c r="D172" s="104" t="s">
        <v>128</v>
      </c>
      <c r="E172" s="105" t="s">
        <v>225</v>
      </c>
      <c r="F172" s="417" t="s">
        <v>226</v>
      </c>
      <c r="G172" s="418"/>
      <c r="H172" s="418"/>
      <c r="I172" s="418"/>
      <c r="J172" s="106" t="s">
        <v>154</v>
      </c>
      <c r="K172" s="107">
        <v>1</v>
      </c>
      <c r="L172" s="419"/>
      <c r="M172" s="418"/>
      <c r="N172" s="419">
        <f>ROUND($L$172*$K$172,2)</f>
        <v>0</v>
      </c>
      <c r="O172" s="418"/>
      <c r="P172" s="418"/>
      <c r="Q172" s="418"/>
      <c r="R172" s="19"/>
      <c r="T172" s="108"/>
      <c r="U172" s="25" t="s">
        <v>31</v>
      </c>
      <c r="V172" s="109">
        <v>1.5</v>
      </c>
      <c r="W172" s="109">
        <f>$V$172*$K$172</f>
        <v>1.5</v>
      </c>
      <c r="X172" s="109">
        <v>0.00022</v>
      </c>
      <c r="Y172" s="109">
        <f>$X$172*$K$172</f>
        <v>0.00022</v>
      </c>
      <c r="Z172" s="109">
        <v>0</v>
      </c>
      <c r="AA172" s="110">
        <f>$Z$172*$K$172</f>
        <v>0</v>
      </c>
      <c r="AR172" s="6" t="s">
        <v>175</v>
      </c>
      <c r="AT172" s="6" t="s">
        <v>128</v>
      </c>
      <c r="AU172" s="6" t="s">
        <v>79</v>
      </c>
      <c r="AY172" s="6" t="s">
        <v>127</v>
      </c>
      <c r="BE172" s="85">
        <f>IF($U$172="základní",$N$172,0)</f>
        <v>0</v>
      </c>
      <c r="BF172" s="85">
        <f>IF($U$172="snížená",$N$172,0)</f>
        <v>0</v>
      </c>
      <c r="BG172" s="85">
        <f>IF($U$172="zákl. přenesena",$N$172,0)</f>
        <v>0</v>
      </c>
      <c r="BH172" s="85">
        <f>IF($U$172="sníž. přenesena",$N$172,0)</f>
        <v>0</v>
      </c>
      <c r="BI172" s="85">
        <f>IF($U$172="nulová",$N$172,0)</f>
        <v>0</v>
      </c>
      <c r="BJ172" s="6" t="s">
        <v>72</v>
      </c>
    </row>
    <row r="173" spans="2:62" s="6" customFormat="1" ht="15.75" customHeight="1">
      <c r="B173" s="18"/>
      <c r="C173" s="111" t="s">
        <v>227</v>
      </c>
      <c r="D173" s="111" t="s">
        <v>228</v>
      </c>
      <c r="E173" s="112" t="s">
        <v>229</v>
      </c>
      <c r="F173" s="424" t="s">
        <v>230</v>
      </c>
      <c r="G173" s="425"/>
      <c r="H173" s="425"/>
      <c r="I173" s="425"/>
      <c r="J173" s="113" t="s">
        <v>154</v>
      </c>
      <c r="K173" s="114">
        <v>1</v>
      </c>
      <c r="L173" s="426"/>
      <c r="M173" s="425"/>
      <c r="N173" s="426">
        <f>ROUND($L$173*$K$173,2)</f>
        <v>0</v>
      </c>
      <c r="O173" s="418"/>
      <c r="P173" s="418"/>
      <c r="Q173" s="418"/>
      <c r="R173" s="19"/>
      <c r="T173" s="108"/>
      <c r="U173" s="25" t="s">
        <v>31</v>
      </c>
      <c r="V173" s="109">
        <v>0</v>
      </c>
      <c r="W173" s="109">
        <f>$V$173*$K$173</f>
        <v>0</v>
      </c>
      <c r="X173" s="109">
        <v>0.02471</v>
      </c>
      <c r="Y173" s="109">
        <f>$X$173*$K$173</f>
        <v>0.02471</v>
      </c>
      <c r="Z173" s="109">
        <v>0</v>
      </c>
      <c r="AA173" s="110">
        <f>$Z$173*$K$173</f>
        <v>0</v>
      </c>
      <c r="AR173" s="6" t="s">
        <v>221</v>
      </c>
      <c r="AT173" s="6" t="s">
        <v>228</v>
      </c>
      <c r="AU173" s="6" t="s">
        <v>79</v>
      </c>
      <c r="AY173" s="6" t="s">
        <v>127</v>
      </c>
      <c r="BE173" s="85">
        <f>IF($U$173="základní",$N$173,0)</f>
        <v>0</v>
      </c>
      <c r="BF173" s="85">
        <f>IF($U$173="snížená",$N$173,0)</f>
        <v>0</v>
      </c>
      <c r="BG173" s="85">
        <f>IF($U$173="zákl. přenesena",$N$173,0)</f>
        <v>0</v>
      </c>
      <c r="BH173" s="85">
        <f>IF($U$173="sníž. přenesena",$N$173,0)</f>
        <v>0</v>
      </c>
      <c r="BI173" s="85">
        <f>IF($U$173="nulová",$N$173,0)</f>
        <v>0</v>
      </c>
      <c r="BJ173" s="6" t="s">
        <v>72</v>
      </c>
    </row>
    <row r="174" spans="2:62" s="6" customFormat="1" ht="27" customHeight="1">
      <c r="B174" s="18"/>
      <c r="C174" s="104" t="s">
        <v>231</v>
      </c>
      <c r="D174" s="104" t="s">
        <v>128</v>
      </c>
      <c r="E174" s="105" t="s">
        <v>232</v>
      </c>
      <c r="F174" s="417" t="s">
        <v>233</v>
      </c>
      <c r="G174" s="418"/>
      <c r="H174" s="418"/>
      <c r="I174" s="418"/>
      <c r="J174" s="106" t="s">
        <v>234</v>
      </c>
      <c r="K174" s="107">
        <v>66.534</v>
      </c>
      <c r="L174" s="419"/>
      <c r="M174" s="418"/>
      <c r="N174" s="419">
        <f>ROUND($L$174*$K$174,2)</f>
        <v>0</v>
      </c>
      <c r="O174" s="418"/>
      <c r="P174" s="418"/>
      <c r="Q174" s="418"/>
      <c r="R174" s="19"/>
      <c r="T174" s="108"/>
      <c r="U174" s="25" t="s">
        <v>31</v>
      </c>
      <c r="V174" s="109">
        <v>0</v>
      </c>
      <c r="W174" s="109">
        <f>$V$174*$K$174</f>
        <v>0</v>
      </c>
      <c r="X174" s="109">
        <v>0</v>
      </c>
      <c r="Y174" s="109">
        <f>$X$174*$K$174</f>
        <v>0</v>
      </c>
      <c r="Z174" s="109">
        <v>0</v>
      </c>
      <c r="AA174" s="110">
        <f>$Z$174*$K$174</f>
        <v>0</v>
      </c>
      <c r="AR174" s="6" t="s">
        <v>175</v>
      </c>
      <c r="AT174" s="6" t="s">
        <v>128</v>
      </c>
      <c r="AU174" s="6" t="s">
        <v>79</v>
      </c>
      <c r="AY174" s="6" t="s">
        <v>127</v>
      </c>
      <c r="BE174" s="85">
        <f>IF($U$174="základní",$N$174,0)</f>
        <v>0</v>
      </c>
      <c r="BF174" s="85">
        <f>IF($U$174="snížená",$N$174,0)</f>
        <v>0</v>
      </c>
      <c r="BG174" s="85">
        <f>IF($U$174="zákl. přenesena",$N$174,0)</f>
        <v>0</v>
      </c>
      <c r="BH174" s="85">
        <f>IF($U$174="sníž. přenesena",$N$174,0)</f>
        <v>0</v>
      </c>
      <c r="BI174" s="85">
        <f>IF($U$174="nulová",$N$174,0)</f>
        <v>0</v>
      </c>
      <c r="BJ174" s="6" t="s">
        <v>72</v>
      </c>
    </row>
    <row r="175" spans="2:51" s="95" customFormat="1" ht="30.75" customHeight="1">
      <c r="B175" s="96"/>
      <c r="D175" s="103" t="s">
        <v>99</v>
      </c>
      <c r="N175" s="423">
        <f>SUM($N$176:$N$177)</f>
        <v>0</v>
      </c>
      <c r="O175" s="422"/>
      <c r="P175" s="422"/>
      <c r="Q175" s="422"/>
      <c r="R175" s="99"/>
      <c r="T175" s="100"/>
      <c r="W175" s="101">
        <f>SUM($W$176:$W$177)</f>
        <v>0</v>
      </c>
      <c r="Y175" s="101">
        <f>SUM($Y$176:$Y$177)</f>
        <v>0</v>
      </c>
      <c r="AA175" s="102">
        <f>SUM($AA$176:$AA$177)</f>
        <v>0</v>
      </c>
      <c r="AR175" s="98" t="s">
        <v>79</v>
      </c>
      <c r="AT175" s="98" t="s">
        <v>65</v>
      </c>
      <c r="AU175" s="98" t="s">
        <v>72</v>
      </c>
      <c r="AY175" s="98" t="s">
        <v>127</v>
      </c>
    </row>
    <row r="176" spans="2:62" s="6" customFormat="1" ht="51" customHeight="1">
      <c r="B176" s="18"/>
      <c r="C176" s="104" t="s">
        <v>235</v>
      </c>
      <c r="D176" s="104" t="s">
        <v>128</v>
      </c>
      <c r="E176" s="105" t="s">
        <v>236</v>
      </c>
      <c r="F176" s="417" t="s">
        <v>237</v>
      </c>
      <c r="G176" s="418"/>
      <c r="H176" s="418"/>
      <c r="I176" s="418"/>
      <c r="J176" s="106" t="s">
        <v>158</v>
      </c>
      <c r="K176" s="107">
        <v>1</v>
      </c>
      <c r="L176" s="419"/>
      <c r="M176" s="418"/>
      <c r="N176" s="419">
        <f>ROUND($L$176*$K$176,2)</f>
        <v>0</v>
      </c>
      <c r="O176" s="418"/>
      <c r="P176" s="418"/>
      <c r="Q176" s="418"/>
      <c r="R176" s="19"/>
      <c r="T176" s="108"/>
      <c r="U176" s="25" t="s">
        <v>31</v>
      </c>
      <c r="V176" s="109">
        <v>0</v>
      </c>
      <c r="W176" s="109">
        <f>$V$176*$K$176</f>
        <v>0</v>
      </c>
      <c r="X176" s="109">
        <v>0</v>
      </c>
      <c r="Y176" s="109">
        <f>$X$176*$K$176</f>
        <v>0</v>
      </c>
      <c r="Z176" s="109">
        <v>0</v>
      </c>
      <c r="AA176" s="110">
        <f>$Z$176*$K$176</f>
        <v>0</v>
      </c>
      <c r="AR176" s="6" t="s">
        <v>175</v>
      </c>
      <c r="AT176" s="6" t="s">
        <v>128</v>
      </c>
      <c r="AU176" s="6" t="s">
        <v>79</v>
      </c>
      <c r="AY176" s="6" t="s">
        <v>127</v>
      </c>
      <c r="BE176" s="85">
        <f>IF($U$176="základní",$N$176,0)</f>
        <v>0</v>
      </c>
      <c r="BF176" s="85">
        <f>IF($U$176="snížená",$N$176,0)</f>
        <v>0</v>
      </c>
      <c r="BG176" s="85">
        <f>IF($U$176="zákl. přenesena",$N$176,0)</f>
        <v>0</v>
      </c>
      <c r="BH176" s="85">
        <f>IF($U$176="sníž. přenesena",$N$176,0)</f>
        <v>0</v>
      </c>
      <c r="BI176" s="85">
        <f>IF($U$176="nulová",$N$176,0)</f>
        <v>0</v>
      </c>
      <c r="BJ176" s="6" t="s">
        <v>72</v>
      </c>
    </row>
    <row r="177" spans="2:62" s="6" customFormat="1" ht="27" customHeight="1">
      <c r="B177" s="18"/>
      <c r="C177" s="104" t="s">
        <v>238</v>
      </c>
      <c r="D177" s="104" t="s">
        <v>128</v>
      </c>
      <c r="E177" s="105" t="s">
        <v>239</v>
      </c>
      <c r="F177" s="417" t="s">
        <v>240</v>
      </c>
      <c r="G177" s="418"/>
      <c r="H177" s="418"/>
      <c r="I177" s="418"/>
      <c r="J177" s="106" t="s">
        <v>234</v>
      </c>
      <c r="K177" s="107">
        <v>23.8</v>
      </c>
      <c r="L177" s="419"/>
      <c r="M177" s="418"/>
      <c r="N177" s="419">
        <f>ROUND($L$177*$K$177,2)</f>
        <v>0</v>
      </c>
      <c r="O177" s="418"/>
      <c r="P177" s="418"/>
      <c r="Q177" s="418"/>
      <c r="R177" s="19"/>
      <c r="T177" s="108"/>
      <c r="U177" s="25" t="s">
        <v>31</v>
      </c>
      <c r="V177" s="109">
        <v>0</v>
      </c>
      <c r="W177" s="109">
        <f>$V$177*$K$177</f>
        <v>0</v>
      </c>
      <c r="X177" s="109">
        <v>0</v>
      </c>
      <c r="Y177" s="109">
        <f>$X$177*$K$177</f>
        <v>0</v>
      </c>
      <c r="Z177" s="109">
        <v>0</v>
      </c>
      <c r="AA177" s="110">
        <f>$Z$177*$K$177</f>
        <v>0</v>
      </c>
      <c r="AR177" s="6" t="s">
        <v>175</v>
      </c>
      <c r="AT177" s="6" t="s">
        <v>128</v>
      </c>
      <c r="AU177" s="6" t="s">
        <v>79</v>
      </c>
      <c r="AY177" s="6" t="s">
        <v>127</v>
      </c>
      <c r="BE177" s="85">
        <f>IF($U$177="základní",$N$177,0)</f>
        <v>0</v>
      </c>
      <c r="BF177" s="85">
        <f>IF($U$177="snížená",$N$177,0)</f>
        <v>0</v>
      </c>
      <c r="BG177" s="85">
        <f>IF($U$177="zákl. přenesena",$N$177,0)</f>
        <v>0</v>
      </c>
      <c r="BH177" s="85">
        <f>IF($U$177="sníž. přenesena",$N$177,0)</f>
        <v>0</v>
      </c>
      <c r="BI177" s="85">
        <f>IF($U$177="nulová",$N$177,0)</f>
        <v>0</v>
      </c>
      <c r="BJ177" s="6" t="s">
        <v>72</v>
      </c>
    </row>
    <row r="178" spans="2:51" s="95" customFormat="1" ht="30.75" customHeight="1">
      <c r="B178" s="96"/>
      <c r="D178" s="103" t="s">
        <v>100</v>
      </c>
      <c r="N178" s="423"/>
      <c r="O178" s="422"/>
      <c r="P178" s="422"/>
      <c r="Q178" s="422"/>
      <c r="R178" s="99"/>
      <c r="T178" s="100"/>
      <c r="W178" s="101">
        <f>SUM($W$179:$W$185)</f>
        <v>0.084</v>
      </c>
      <c r="Y178" s="101">
        <f>SUM($Y$179:$Y$185)</f>
        <v>0</v>
      </c>
      <c r="AA178" s="102">
        <f>SUM($AA$179:$AA$185)</f>
        <v>0.024</v>
      </c>
      <c r="AR178" s="98" t="s">
        <v>79</v>
      </c>
      <c r="AT178" s="98" t="s">
        <v>65</v>
      </c>
      <c r="AU178" s="98" t="s">
        <v>72</v>
      </c>
      <c r="AY178" s="98" t="s">
        <v>127</v>
      </c>
    </row>
    <row r="179" spans="2:62" s="6" customFormat="1" ht="27" customHeight="1">
      <c r="B179" s="18"/>
      <c r="C179" s="104" t="s">
        <v>241</v>
      </c>
      <c r="D179" s="104" t="s">
        <v>128</v>
      </c>
      <c r="E179" s="105" t="s">
        <v>242</v>
      </c>
      <c r="F179" s="417" t="s">
        <v>243</v>
      </c>
      <c r="G179" s="418"/>
      <c r="H179" s="418"/>
      <c r="I179" s="418"/>
      <c r="J179" s="106" t="s">
        <v>154</v>
      </c>
      <c r="K179" s="107">
        <v>1</v>
      </c>
      <c r="L179" s="419"/>
      <c r="M179" s="418"/>
      <c r="N179" s="419">
        <f>ROUND($L$179*$K$179,2)</f>
        <v>0</v>
      </c>
      <c r="O179" s="418"/>
      <c r="P179" s="418"/>
      <c r="Q179" s="418"/>
      <c r="R179" s="19"/>
      <c r="T179" s="108"/>
      <c r="U179" s="25" t="s">
        <v>31</v>
      </c>
      <c r="V179" s="109">
        <v>0</v>
      </c>
      <c r="W179" s="109">
        <f>$V$179*$K$179</f>
        <v>0</v>
      </c>
      <c r="X179" s="109">
        <v>0</v>
      </c>
      <c r="Y179" s="109">
        <f>$X$179*$K$179</f>
        <v>0</v>
      </c>
      <c r="Z179" s="109">
        <v>0</v>
      </c>
      <c r="AA179" s="110">
        <f>$Z$179*$K$179</f>
        <v>0</v>
      </c>
      <c r="AR179" s="6" t="s">
        <v>175</v>
      </c>
      <c r="AT179" s="6" t="s">
        <v>128</v>
      </c>
      <c r="AU179" s="6" t="s">
        <v>79</v>
      </c>
      <c r="AY179" s="6" t="s">
        <v>127</v>
      </c>
      <c r="BE179" s="85">
        <f>IF($U$179="základní",$N$179,0)</f>
        <v>0</v>
      </c>
      <c r="BF179" s="85">
        <f>IF($U$179="snížená",$N$179,0)</f>
        <v>0</v>
      </c>
      <c r="BG179" s="85">
        <f>IF($U$179="zákl. přenesena",$N$179,0)</f>
        <v>0</v>
      </c>
      <c r="BH179" s="85">
        <f>IF($U$179="sníž. přenesena",$N$179,0)</f>
        <v>0</v>
      </c>
      <c r="BI179" s="85">
        <f>IF($U$179="nulová",$N$179,0)</f>
        <v>0</v>
      </c>
      <c r="BJ179" s="6" t="s">
        <v>72</v>
      </c>
    </row>
    <row r="180" spans="2:62" s="6" customFormat="1" ht="27" customHeight="1">
      <c r="B180" s="18"/>
      <c r="C180" s="104" t="s">
        <v>244</v>
      </c>
      <c r="D180" s="104" t="s">
        <v>128</v>
      </c>
      <c r="E180" s="105" t="s">
        <v>245</v>
      </c>
      <c r="F180" s="417" t="s">
        <v>246</v>
      </c>
      <c r="G180" s="418"/>
      <c r="H180" s="418"/>
      <c r="I180" s="418"/>
      <c r="J180" s="106" t="s">
        <v>154</v>
      </c>
      <c r="K180" s="107">
        <v>1</v>
      </c>
      <c r="L180" s="419"/>
      <c r="M180" s="418"/>
      <c r="N180" s="419">
        <f>ROUND($L$180*$K$180,2)</f>
        <v>0</v>
      </c>
      <c r="O180" s="418"/>
      <c r="P180" s="418"/>
      <c r="Q180" s="418"/>
      <c r="R180" s="19"/>
      <c r="T180" s="108"/>
      <c r="U180" s="25" t="s">
        <v>31</v>
      </c>
      <c r="V180" s="109">
        <v>0</v>
      </c>
      <c r="W180" s="109">
        <f>$V$180*$K$180</f>
        <v>0</v>
      </c>
      <c r="X180" s="109">
        <v>0</v>
      </c>
      <c r="Y180" s="109">
        <f>$X$180*$K$180</f>
        <v>0</v>
      </c>
      <c r="Z180" s="109">
        <v>0</v>
      </c>
      <c r="AA180" s="110">
        <f>$Z$180*$K$180</f>
        <v>0</v>
      </c>
      <c r="AR180" s="6" t="s">
        <v>175</v>
      </c>
      <c r="AT180" s="6" t="s">
        <v>128</v>
      </c>
      <c r="AU180" s="6" t="s">
        <v>79</v>
      </c>
      <c r="AY180" s="6" t="s">
        <v>127</v>
      </c>
      <c r="BE180" s="85">
        <f>IF($U$180="základní",$N$180,0)</f>
        <v>0</v>
      </c>
      <c r="BF180" s="85">
        <f>IF($U$180="snížená",$N$180,0)</f>
        <v>0</v>
      </c>
      <c r="BG180" s="85">
        <f>IF($U$180="zákl. přenesena",$N$180,0)</f>
        <v>0</v>
      </c>
      <c r="BH180" s="85">
        <f>IF($U$180="sníž. přenesena",$N$180,0)</f>
        <v>0</v>
      </c>
      <c r="BI180" s="85">
        <f>IF($U$180="nulová",$N$180,0)</f>
        <v>0</v>
      </c>
      <c r="BJ180" s="6" t="s">
        <v>72</v>
      </c>
    </row>
    <row r="181" spans="2:62" s="6" customFormat="1" ht="39" customHeight="1">
      <c r="B181" s="18"/>
      <c r="C181" s="104" t="s">
        <v>247</v>
      </c>
      <c r="D181" s="104" t="s">
        <v>128</v>
      </c>
      <c r="E181" s="105" t="s">
        <v>248</v>
      </c>
      <c r="F181" s="417" t="s">
        <v>249</v>
      </c>
      <c r="G181" s="418"/>
      <c r="H181" s="418"/>
      <c r="I181" s="418"/>
      <c r="J181" s="106" t="s">
        <v>154</v>
      </c>
      <c r="K181" s="107">
        <v>1</v>
      </c>
      <c r="L181" s="419"/>
      <c r="M181" s="418"/>
      <c r="N181" s="419">
        <f>ROUND($L$181*$K$181,2)</f>
        <v>0</v>
      </c>
      <c r="O181" s="418"/>
      <c r="P181" s="418"/>
      <c r="Q181" s="418"/>
      <c r="R181" s="19"/>
      <c r="T181" s="108"/>
      <c r="U181" s="25" t="s">
        <v>31</v>
      </c>
      <c r="V181" s="109">
        <v>0</v>
      </c>
      <c r="W181" s="109">
        <f>$V$181*$K$181</f>
        <v>0</v>
      </c>
      <c r="X181" s="109">
        <v>0</v>
      </c>
      <c r="Y181" s="109">
        <f>$X$181*$K$181</f>
        <v>0</v>
      </c>
      <c r="Z181" s="109">
        <v>0</v>
      </c>
      <c r="AA181" s="110">
        <f>$Z$181*$K$181</f>
        <v>0</v>
      </c>
      <c r="AR181" s="6" t="s">
        <v>175</v>
      </c>
      <c r="AT181" s="6" t="s">
        <v>128</v>
      </c>
      <c r="AU181" s="6" t="s">
        <v>79</v>
      </c>
      <c r="AY181" s="6" t="s">
        <v>127</v>
      </c>
      <c r="BE181" s="85">
        <f>IF($U$181="základní",$N$181,0)</f>
        <v>0</v>
      </c>
      <c r="BF181" s="85">
        <f>IF($U$181="snížená",$N$181,0)</f>
        <v>0</v>
      </c>
      <c r="BG181" s="85">
        <f>IF($U$181="zákl. přenesena",$N$181,0)</f>
        <v>0</v>
      </c>
      <c r="BH181" s="85">
        <f>IF($U$181="sníž. přenesena",$N$181,0)</f>
        <v>0</v>
      </c>
      <c r="BI181" s="85">
        <f>IF($U$181="nulová",$N$181,0)</f>
        <v>0</v>
      </c>
      <c r="BJ181" s="6" t="s">
        <v>72</v>
      </c>
    </row>
    <row r="182" spans="2:62" s="6" customFormat="1" ht="27" customHeight="1">
      <c r="B182" s="18"/>
      <c r="C182" s="104" t="s">
        <v>250</v>
      </c>
      <c r="D182" s="104" t="s">
        <v>128</v>
      </c>
      <c r="E182" s="105" t="s">
        <v>251</v>
      </c>
      <c r="F182" s="417" t="s">
        <v>252</v>
      </c>
      <c r="G182" s="418"/>
      <c r="H182" s="418"/>
      <c r="I182" s="418"/>
      <c r="J182" s="106" t="s">
        <v>154</v>
      </c>
      <c r="K182" s="107">
        <v>1</v>
      </c>
      <c r="L182" s="419"/>
      <c r="M182" s="418"/>
      <c r="N182" s="419">
        <f>ROUND($L$182*$K$182,2)</f>
        <v>0</v>
      </c>
      <c r="O182" s="418"/>
      <c r="P182" s="418"/>
      <c r="Q182" s="418"/>
      <c r="R182" s="19"/>
      <c r="T182" s="108"/>
      <c r="U182" s="25" t="s">
        <v>31</v>
      </c>
      <c r="V182" s="109">
        <v>0.034</v>
      </c>
      <c r="W182" s="109">
        <f>$V$182*$K$182</f>
        <v>0.034</v>
      </c>
      <c r="X182" s="109">
        <v>0</v>
      </c>
      <c r="Y182" s="109">
        <f>$X$182*$K$182</f>
        <v>0</v>
      </c>
      <c r="Z182" s="109">
        <v>0</v>
      </c>
      <c r="AA182" s="110">
        <f>$Z$182*$K$182</f>
        <v>0</v>
      </c>
      <c r="AR182" s="6" t="s">
        <v>175</v>
      </c>
      <c r="AT182" s="6" t="s">
        <v>128</v>
      </c>
      <c r="AU182" s="6" t="s">
        <v>79</v>
      </c>
      <c r="AY182" s="6" t="s">
        <v>127</v>
      </c>
      <c r="BE182" s="85">
        <f>IF($U$182="základní",$N$182,0)</f>
        <v>0</v>
      </c>
      <c r="BF182" s="85">
        <f>IF($U$182="snížená",$N$182,0)</f>
        <v>0</v>
      </c>
      <c r="BG182" s="85">
        <f>IF($U$182="zákl. přenesena",$N$182,0)</f>
        <v>0</v>
      </c>
      <c r="BH182" s="85">
        <f>IF($U$182="sníž. přenesena",$N$182,0)</f>
        <v>0</v>
      </c>
      <c r="BI182" s="85">
        <f>IF($U$182="nulová",$N$182,0)</f>
        <v>0</v>
      </c>
      <c r="BJ182" s="6" t="s">
        <v>72</v>
      </c>
    </row>
    <row r="183" spans="2:62" s="6" customFormat="1" ht="27" customHeight="1">
      <c r="B183" s="18"/>
      <c r="C183" s="104" t="s">
        <v>253</v>
      </c>
      <c r="D183" s="104" t="s">
        <v>128</v>
      </c>
      <c r="E183" s="105" t="s">
        <v>254</v>
      </c>
      <c r="F183" s="417" t="s">
        <v>255</v>
      </c>
      <c r="G183" s="418"/>
      <c r="H183" s="418"/>
      <c r="I183" s="418"/>
      <c r="J183" s="106" t="s">
        <v>154</v>
      </c>
      <c r="K183" s="107">
        <v>1</v>
      </c>
      <c r="L183" s="419"/>
      <c r="M183" s="418"/>
      <c r="N183" s="419">
        <f>ROUND($L$183*$K$183,2)</f>
        <v>0</v>
      </c>
      <c r="O183" s="418"/>
      <c r="P183" s="418"/>
      <c r="Q183" s="418"/>
      <c r="R183" s="19"/>
      <c r="T183" s="108"/>
      <c r="U183" s="25" t="s">
        <v>31</v>
      </c>
      <c r="V183" s="109">
        <v>0.05</v>
      </c>
      <c r="W183" s="109">
        <f>$V$183*$K$183</f>
        <v>0.05</v>
      </c>
      <c r="X183" s="109">
        <v>0</v>
      </c>
      <c r="Y183" s="109">
        <f>$X$183*$K$183</f>
        <v>0</v>
      </c>
      <c r="Z183" s="109">
        <v>0.024</v>
      </c>
      <c r="AA183" s="110">
        <f>$Z$183*$K$183</f>
        <v>0.024</v>
      </c>
      <c r="AR183" s="6" t="s">
        <v>175</v>
      </c>
      <c r="AT183" s="6" t="s">
        <v>128</v>
      </c>
      <c r="AU183" s="6" t="s">
        <v>79</v>
      </c>
      <c r="AY183" s="6" t="s">
        <v>127</v>
      </c>
      <c r="BE183" s="85">
        <f>IF($U$183="základní",$N$183,0)</f>
        <v>0</v>
      </c>
      <c r="BF183" s="85">
        <f>IF($U$183="snížená",$N$183,0)</f>
        <v>0</v>
      </c>
      <c r="BG183" s="85">
        <f>IF($U$183="zákl. přenesena",$N$183,0)</f>
        <v>0</v>
      </c>
      <c r="BH183" s="85">
        <f>IF($U$183="sníž. přenesena",$N$183,0)</f>
        <v>0</v>
      </c>
      <c r="BI183" s="85">
        <f>IF($U$183="nulová",$N$183,0)</f>
        <v>0</v>
      </c>
      <c r="BJ183" s="6" t="s">
        <v>72</v>
      </c>
    </row>
    <row r="184" spans="2:61" s="6" customFormat="1" ht="27" customHeight="1">
      <c r="B184" s="18"/>
      <c r="C184" s="104" t="s">
        <v>256</v>
      </c>
      <c r="D184" s="104" t="s">
        <v>128</v>
      </c>
      <c r="E184" s="105"/>
      <c r="F184" s="417" t="s">
        <v>597</v>
      </c>
      <c r="G184" s="418"/>
      <c r="H184" s="418"/>
      <c r="I184" s="418"/>
      <c r="J184" s="106" t="s">
        <v>154</v>
      </c>
      <c r="K184" s="107">
        <v>1</v>
      </c>
      <c r="L184" s="419"/>
      <c r="M184" s="418"/>
      <c r="N184" s="419">
        <v>0</v>
      </c>
      <c r="O184" s="418"/>
      <c r="P184" s="418"/>
      <c r="Q184" s="418"/>
      <c r="R184" s="19"/>
      <c r="T184" s="108"/>
      <c r="U184" s="25"/>
      <c r="V184" s="109"/>
      <c r="W184" s="109"/>
      <c r="X184" s="109"/>
      <c r="Y184" s="109"/>
      <c r="Z184" s="109"/>
      <c r="AA184" s="110"/>
      <c r="BE184" s="85"/>
      <c r="BF184" s="85"/>
      <c r="BG184" s="85"/>
      <c r="BH184" s="85"/>
      <c r="BI184" s="85"/>
    </row>
    <row r="185" spans="2:62" s="6" customFormat="1" ht="27" customHeight="1">
      <c r="B185" s="18"/>
      <c r="C185" s="104">
        <v>44</v>
      </c>
      <c r="D185" s="104" t="s">
        <v>128</v>
      </c>
      <c r="E185" s="105" t="s">
        <v>257</v>
      </c>
      <c r="F185" s="417" t="s">
        <v>258</v>
      </c>
      <c r="G185" s="418"/>
      <c r="H185" s="418"/>
      <c r="I185" s="418"/>
      <c r="J185" s="106" t="s">
        <v>234</v>
      </c>
      <c r="K185" s="107">
        <v>797.282</v>
      </c>
      <c r="L185" s="419"/>
      <c r="M185" s="418"/>
      <c r="N185" s="419">
        <f>ROUND($L$185*$K$185,2)</f>
        <v>0</v>
      </c>
      <c r="O185" s="418"/>
      <c r="P185" s="418"/>
      <c r="Q185" s="418"/>
      <c r="R185" s="19"/>
      <c r="T185" s="108"/>
      <c r="U185" s="25" t="s">
        <v>31</v>
      </c>
      <c r="V185" s="109">
        <v>0</v>
      </c>
      <c r="W185" s="109">
        <f>$V$185*$K$185</f>
        <v>0</v>
      </c>
      <c r="X185" s="109">
        <v>0</v>
      </c>
      <c r="Y185" s="109">
        <f>$X$185*$K$185</f>
        <v>0</v>
      </c>
      <c r="Z185" s="109">
        <v>0</v>
      </c>
      <c r="AA185" s="110">
        <f>$Z$185*$K$185</f>
        <v>0</v>
      </c>
      <c r="AR185" s="6" t="s">
        <v>175</v>
      </c>
      <c r="AT185" s="6" t="s">
        <v>128</v>
      </c>
      <c r="AU185" s="6" t="s">
        <v>79</v>
      </c>
      <c r="AY185" s="6" t="s">
        <v>127</v>
      </c>
      <c r="BE185" s="85">
        <f>IF($U$185="základní",$N$185,0)</f>
        <v>0</v>
      </c>
      <c r="BF185" s="85">
        <f>IF($U$185="snížená",$N$185,0)</f>
        <v>0</v>
      </c>
      <c r="BG185" s="85">
        <f>IF($U$185="zákl. přenesena",$N$185,0)</f>
        <v>0</v>
      </c>
      <c r="BH185" s="85">
        <f>IF($U$185="sníž. přenesena",$N$185,0)</f>
        <v>0</v>
      </c>
      <c r="BI185" s="85">
        <f>IF($U$185="nulová",$N$185,0)</f>
        <v>0</v>
      </c>
      <c r="BJ185" s="6" t="s">
        <v>72</v>
      </c>
    </row>
    <row r="186" spans="2:51" s="95" customFormat="1" ht="30.75" customHeight="1">
      <c r="B186" s="96"/>
      <c r="D186" s="103" t="s">
        <v>101</v>
      </c>
      <c r="N186" s="423">
        <f>SUM($N$187:$N$189)</f>
        <v>0</v>
      </c>
      <c r="O186" s="422"/>
      <c r="P186" s="422"/>
      <c r="Q186" s="422"/>
      <c r="R186" s="99"/>
      <c r="T186" s="100"/>
      <c r="W186" s="101">
        <f>SUM($W$187:$W$189)</f>
        <v>0</v>
      </c>
      <c r="Y186" s="101">
        <f>SUM($Y$187:$Y$189)</f>
        <v>0</v>
      </c>
      <c r="AA186" s="102">
        <f>SUM($AA$187:$AA$189)</f>
        <v>0</v>
      </c>
      <c r="AR186" s="98" t="s">
        <v>79</v>
      </c>
      <c r="AT186" s="98" t="s">
        <v>65</v>
      </c>
      <c r="AU186" s="98" t="s">
        <v>72</v>
      </c>
      <c r="AY186" s="98" t="s">
        <v>127</v>
      </c>
    </row>
    <row r="187" spans="2:62" s="6" customFormat="1" ht="27" customHeight="1">
      <c r="B187" s="18"/>
      <c r="C187" s="104">
        <v>45</v>
      </c>
      <c r="D187" s="104" t="s">
        <v>128</v>
      </c>
      <c r="E187" s="105" t="s">
        <v>260</v>
      </c>
      <c r="F187" s="417" t="s">
        <v>261</v>
      </c>
      <c r="G187" s="418"/>
      <c r="H187" s="418"/>
      <c r="I187" s="418"/>
      <c r="J187" s="106" t="s">
        <v>158</v>
      </c>
      <c r="K187" s="107">
        <v>1</v>
      </c>
      <c r="L187" s="419"/>
      <c r="M187" s="418"/>
      <c r="N187" s="419">
        <f>ROUND($L$187*$K$187,2)</f>
        <v>0</v>
      </c>
      <c r="O187" s="418"/>
      <c r="P187" s="418"/>
      <c r="Q187" s="418"/>
      <c r="R187" s="19"/>
      <c r="T187" s="108"/>
      <c r="U187" s="25" t="s">
        <v>31</v>
      </c>
      <c r="V187" s="109">
        <v>0</v>
      </c>
      <c r="W187" s="109">
        <f>$V$187*$K$187</f>
        <v>0</v>
      </c>
      <c r="X187" s="109">
        <v>0</v>
      </c>
      <c r="Y187" s="109">
        <f>$X$187*$K$187</f>
        <v>0</v>
      </c>
      <c r="Z187" s="109">
        <v>0</v>
      </c>
      <c r="AA187" s="110">
        <f>$Z$187*$K$187</f>
        <v>0</v>
      </c>
      <c r="AR187" s="6" t="s">
        <v>175</v>
      </c>
      <c r="AT187" s="6" t="s">
        <v>128</v>
      </c>
      <c r="AU187" s="6" t="s">
        <v>79</v>
      </c>
      <c r="AY187" s="6" t="s">
        <v>127</v>
      </c>
      <c r="BE187" s="85">
        <f>IF($U$187="základní",$N$187,0)</f>
        <v>0</v>
      </c>
      <c r="BF187" s="85">
        <f>IF($U$187="snížená",$N$187,0)</f>
        <v>0</v>
      </c>
      <c r="BG187" s="85">
        <f>IF($U$187="zákl. přenesena",$N$187,0)</f>
        <v>0</v>
      </c>
      <c r="BH187" s="85">
        <f>IF($U$187="sníž. přenesena",$N$187,0)</f>
        <v>0</v>
      </c>
      <c r="BI187" s="85">
        <f>IF($U$187="nulová",$N$187,0)</f>
        <v>0</v>
      </c>
      <c r="BJ187" s="6" t="s">
        <v>72</v>
      </c>
    </row>
    <row r="188" spans="2:62" s="6" customFormat="1" ht="39" customHeight="1">
      <c r="B188" s="18"/>
      <c r="C188" s="104">
        <v>46</v>
      </c>
      <c r="D188" s="104" t="s">
        <v>128</v>
      </c>
      <c r="E188" s="105" t="s">
        <v>262</v>
      </c>
      <c r="F188" s="417" t="s">
        <v>263</v>
      </c>
      <c r="G188" s="418"/>
      <c r="H188" s="418"/>
      <c r="I188" s="418"/>
      <c r="J188" s="106" t="s">
        <v>158</v>
      </c>
      <c r="K188" s="107">
        <v>1</v>
      </c>
      <c r="L188" s="419"/>
      <c r="M188" s="418"/>
      <c r="N188" s="419">
        <f>ROUND($L$188*$K$188,2)</f>
        <v>0</v>
      </c>
      <c r="O188" s="418"/>
      <c r="P188" s="418"/>
      <c r="Q188" s="418"/>
      <c r="R188" s="19"/>
      <c r="T188" s="108"/>
      <c r="U188" s="25" t="s">
        <v>31</v>
      </c>
      <c r="V188" s="109">
        <v>0</v>
      </c>
      <c r="W188" s="109">
        <f>$V$188*$K$188</f>
        <v>0</v>
      </c>
      <c r="X188" s="109">
        <v>0</v>
      </c>
      <c r="Y188" s="109">
        <f>$X$188*$K$188</f>
        <v>0</v>
      </c>
      <c r="Z188" s="109">
        <v>0</v>
      </c>
      <c r="AA188" s="110">
        <f>$Z$188*$K$188</f>
        <v>0</v>
      </c>
      <c r="AR188" s="6" t="s">
        <v>175</v>
      </c>
      <c r="AT188" s="6" t="s">
        <v>128</v>
      </c>
      <c r="AU188" s="6" t="s">
        <v>79</v>
      </c>
      <c r="AY188" s="6" t="s">
        <v>127</v>
      </c>
      <c r="BE188" s="85">
        <f>IF($U$188="základní",$N$188,0)</f>
        <v>0</v>
      </c>
      <c r="BF188" s="85">
        <f>IF($U$188="snížená",$N$188,0)</f>
        <v>0</v>
      </c>
      <c r="BG188" s="85">
        <f>IF($U$188="zákl. přenesena",$N$188,0)</f>
        <v>0</v>
      </c>
      <c r="BH188" s="85">
        <f>IF($U$188="sníž. přenesena",$N$188,0)</f>
        <v>0</v>
      </c>
      <c r="BI188" s="85">
        <f>IF($U$188="nulová",$N$188,0)</f>
        <v>0</v>
      </c>
      <c r="BJ188" s="6" t="s">
        <v>72</v>
      </c>
    </row>
    <row r="189" spans="2:62" s="6" customFormat="1" ht="27" customHeight="1">
      <c r="B189" s="18"/>
      <c r="C189" s="104">
        <v>47</v>
      </c>
      <c r="D189" s="104" t="s">
        <v>128</v>
      </c>
      <c r="E189" s="105" t="s">
        <v>264</v>
      </c>
      <c r="F189" s="417" t="s">
        <v>265</v>
      </c>
      <c r="G189" s="418"/>
      <c r="H189" s="418"/>
      <c r="I189" s="418"/>
      <c r="J189" s="106" t="s">
        <v>234</v>
      </c>
      <c r="K189" s="107">
        <v>29.5</v>
      </c>
      <c r="L189" s="419"/>
      <c r="M189" s="418"/>
      <c r="N189" s="419">
        <f>ROUND($L$189*$K$189,2)</f>
        <v>0</v>
      </c>
      <c r="O189" s="418"/>
      <c r="P189" s="418"/>
      <c r="Q189" s="418"/>
      <c r="R189" s="19"/>
      <c r="T189" s="108"/>
      <c r="U189" s="25" t="s">
        <v>31</v>
      </c>
      <c r="V189" s="109">
        <v>0</v>
      </c>
      <c r="W189" s="109">
        <f>$V$189*$K$189</f>
        <v>0</v>
      </c>
      <c r="X189" s="109">
        <v>0</v>
      </c>
      <c r="Y189" s="109">
        <f>$X$189*$K$189</f>
        <v>0</v>
      </c>
      <c r="Z189" s="109">
        <v>0</v>
      </c>
      <c r="AA189" s="110">
        <f>$Z$189*$K$189</f>
        <v>0</v>
      </c>
      <c r="AR189" s="6" t="s">
        <v>175</v>
      </c>
      <c r="AT189" s="6" t="s">
        <v>128</v>
      </c>
      <c r="AU189" s="6" t="s">
        <v>79</v>
      </c>
      <c r="AY189" s="6" t="s">
        <v>127</v>
      </c>
      <c r="BE189" s="85">
        <f>IF($U$189="základní",$N$189,0)</f>
        <v>0</v>
      </c>
      <c r="BF189" s="85">
        <f>IF($U$189="snížená",$N$189,0)</f>
        <v>0</v>
      </c>
      <c r="BG189" s="85">
        <f>IF($U$189="zákl. přenesena",$N$189,0)</f>
        <v>0</v>
      </c>
      <c r="BH189" s="85">
        <f>IF($U$189="sníž. přenesena",$N$189,0)</f>
        <v>0</v>
      </c>
      <c r="BI189" s="85">
        <f>IF($U$189="nulová",$N$189,0)</f>
        <v>0</v>
      </c>
      <c r="BJ189" s="6" t="s">
        <v>72</v>
      </c>
    </row>
    <row r="190" spans="2:51" s="95" customFormat="1" ht="30.75" customHeight="1">
      <c r="B190" s="96"/>
      <c r="D190" s="103" t="s">
        <v>102</v>
      </c>
      <c r="N190" s="423">
        <f>SUM($N$191:$N$193)</f>
        <v>0</v>
      </c>
      <c r="O190" s="422"/>
      <c r="P190" s="422"/>
      <c r="Q190" s="422"/>
      <c r="R190" s="99"/>
      <c r="T190" s="100"/>
      <c r="W190" s="101">
        <f>SUM($W$191:$W$193)</f>
        <v>5.418</v>
      </c>
      <c r="Y190" s="101">
        <f>SUM($Y$191:$Y$193)</f>
        <v>0.14146999999999998</v>
      </c>
      <c r="AA190" s="102">
        <f>SUM($AA$191:$AA$193)</f>
        <v>0</v>
      </c>
      <c r="AR190" s="98" t="s">
        <v>79</v>
      </c>
      <c r="AT190" s="98" t="s">
        <v>65</v>
      </c>
      <c r="AU190" s="98" t="s">
        <v>72</v>
      </c>
      <c r="AY190" s="98" t="s">
        <v>127</v>
      </c>
    </row>
    <row r="191" spans="2:62" s="6" customFormat="1" ht="15.75" customHeight="1">
      <c r="B191" s="18"/>
      <c r="C191" s="104">
        <v>49</v>
      </c>
      <c r="D191" s="104" t="s">
        <v>128</v>
      </c>
      <c r="E191" s="105" t="s">
        <v>266</v>
      </c>
      <c r="F191" s="417" t="s">
        <v>267</v>
      </c>
      <c r="G191" s="418"/>
      <c r="H191" s="418"/>
      <c r="I191" s="418"/>
      <c r="J191" s="106" t="s">
        <v>130</v>
      </c>
      <c r="K191" s="107">
        <v>8.6</v>
      </c>
      <c r="L191" s="419"/>
      <c r="M191" s="418"/>
      <c r="N191" s="419">
        <f>ROUND($L$191*$K$191,2)</f>
        <v>0</v>
      </c>
      <c r="O191" s="418"/>
      <c r="P191" s="418"/>
      <c r="Q191" s="418"/>
      <c r="R191" s="19"/>
      <c r="T191" s="108"/>
      <c r="U191" s="25" t="s">
        <v>31</v>
      </c>
      <c r="V191" s="109">
        <v>0.63</v>
      </c>
      <c r="W191" s="109">
        <f>$V$191*$K$191</f>
        <v>5.418</v>
      </c>
      <c r="X191" s="109">
        <v>0.00406</v>
      </c>
      <c r="Y191" s="109">
        <f>$X$191*$K$191</f>
        <v>0.034916</v>
      </c>
      <c r="Z191" s="109">
        <v>0</v>
      </c>
      <c r="AA191" s="110">
        <f>$Z$191*$K$191</f>
        <v>0</v>
      </c>
      <c r="AR191" s="6" t="s">
        <v>175</v>
      </c>
      <c r="AT191" s="6" t="s">
        <v>128</v>
      </c>
      <c r="AU191" s="6" t="s">
        <v>79</v>
      </c>
      <c r="AY191" s="6" t="s">
        <v>127</v>
      </c>
      <c r="BE191" s="85">
        <f>IF($U$191="základní",$N$191,0)</f>
        <v>0</v>
      </c>
      <c r="BF191" s="85">
        <f>IF($U$191="snížená",$N$191,0)</f>
        <v>0</v>
      </c>
      <c r="BG191" s="85">
        <f>IF($U$191="zákl. přenesena",$N$191,0)</f>
        <v>0</v>
      </c>
      <c r="BH191" s="85">
        <f>IF($U$191="sníž. přenesena",$N$191,0)</f>
        <v>0</v>
      </c>
      <c r="BI191" s="85">
        <f>IF($U$191="nulová",$N$191,0)</f>
        <v>0</v>
      </c>
      <c r="BJ191" s="6" t="s">
        <v>72</v>
      </c>
    </row>
    <row r="192" spans="2:62" s="6" customFormat="1" ht="15.75" customHeight="1">
      <c r="B192" s="18"/>
      <c r="C192" s="111">
        <v>49</v>
      </c>
      <c r="D192" s="111" t="s">
        <v>228</v>
      </c>
      <c r="E192" s="112" t="s">
        <v>268</v>
      </c>
      <c r="F192" s="424" t="s">
        <v>269</v>
      </c>
      <c r="G192" s="425"/>
      <c r="H192" s="425"/>
      <c r="I192" s="425"/>
      <c r="J192" s="113" t="s">
        <v>130</v>
      </c>
      <c r="K192" s="114">
        <v>9.03</v>
      </c>
      <c r="L192" s="426"/>
      <c r="M192" s="425"/>
      <c r="N192" s="426">
        <f>ROUND($L$192*$K$192,2)</f>
        <v>0</v>
      </c>
      <c r="O192" s="418"/>
      <c r="P192" s="418"/>
      <c r="Q192" s="418"/>
      <c r="R192" s="19"/>
      <c r="T192" s="108"/>
      <c r="U192" s="25" t="s">
        <v>31</v>
      </c>
      <c r="V192" s="109">
        <v>0</v>
      </c>
      <c r="W192" s="109">
        <f>$V$192*$K$192</f>
        <v>0</v>
      </c>
      <c r="X192" s="109">
        <v>0.0118</v>
      </c>
      <c r="Y192" s="109">
        <f>$X$192*$K$192</f>
        <v>0.106554</v>
      </c>
      <c r="Z192" s="109">
        <v>0</v>
      </c>
      <c r="AA192" s="110">
        <f>$Z$192*$K$192</f>
        <v>0</v>
      </c>
      <c r="AR192" s="6" t="s">
        <v>221</v>
      </c>
      <c r="AT192" s="6" t="s">
        <v>228</v>
      </c>
      <c r="AU192" s="6" t="s">
        <v>79</v>
      </c>
      <c r="AY192" s="6" t="s">
        <v>127</v>
      </c>
      <c r="BE192" s="85">
        <f>IF($U$192="základní",$N$192,0)</f>
        <v>0</v>
      </c>
      <c r="BF192" s="85">
        <f>IF($U$192="snížená",$N$192,0)</f>
        <v>0</v>
      </c>
      <c r="BG192" s="85">
        <f>IF($U$192="zákl. přenesena",$N$192,0)</f>
        <v>0</v>
      </c>
      <c r="BH192" s="85">
        <f>IF($U$192="sníž. přenesena",$N$192,0)</f>
        <v>0</v>
      </c>
      <c r="BI192" s="85">
        <f>IF($U$192="nulová",$N$192,0)</f>
        <v>0</v>
      </c>
      <c r="BJ192" s="6" t="s">
        <v>72</v>
      </c>
    </row>
    <row r="193" spans="2:62" s="6" customFormat="1" ht="27" customHeight="1">
      <c r="B193" s="18"/>
      <c r="C193" s="104">
        <v>50</v>
      </c>
      <c r="D193" s="104" t="s">
        <v>128</v>
      </c>
      <c r="E193" s="105" t="s">
        <v>270</v>
      </c>
      <c r="F193" s="417" t="s">
        <v>271</v>
      </c>
      <c r="G193" s="418"/>
      <c r="H193" s="418"/>
      <c r="I193" s="418"/>
      <c r="J193" s="106" t="s">
        <v>234</v>
      </c>
      <c r="K193" s="107">
        <v>66.435</v>
      </c>
      <c r="L193" s="419"/>
      <c r="M193" s="418"/>
      <c r="N193" s="419">
        <f>ROUND($L$193*$K$193,2)</f>
        <v>0</v>
      </c>
      <c r="O193" s="418"/>
      <c r="P193" s="418"/>
      <c r="Q193" s="418"/>
      <c r="R193" s="19"/>
      <c r="T193" s="108"/>
      <c r="U193" s="25" t="s">
        <v>31</v>
      </c>
      <c r="V193" s="109">
        <v>0</v>
      </c>
      <c r="W193" s="109">
        <f>$V$193*$K$193</f>
        <v>0</v>
      </c>
      <c r="X193" s="109">
        <v>0</v>
      </c>
      <c r="Y193" s="109">
        <f>$X$193*$K$193</f>
        <v>0</v>
      </c>
      <c r="Z193" s="109">
        <v>0</v>
      </c>
      <c r="AA193" s="110">
        <f>$Z$193*$K$193</f>
        <v>0</v>
      </c>
      <c r="AR193" s="6" t="s">
        <v>175</v>
      </c>
      <c r="AT193" s="6" t="s">
        <v>128</v>
      </c>
      <c r="AU193" s="6" t="s">
        <v>79</v>
      </c>
      <c r="AY193" s="6" t="s">
        <v>127</v>
      </c>
      <c r="BE193" s="85">
        <f>IF($U$193="základní",$N$193,0)</f>
        <v>0</v>
      </c>
      <c r="BF193" s="85">
        <f>IF($U$193="snížená",$N$193,0)</f>
        <v>0</v>
      </c>
      <c r="BG193" s="85">
        <f>IF($U$193="zákl. přenesena",$N$193,0)</f>
        <v>0</v>
      </c>
      <c r="BH193" s="85">
        <f>IF($U$193="sníž. přenesena",$N$193,0)</f>
        <v>0</v>
      </c>
      <c r="BI193" s="85">
        <f>IF($U$193="nulová",$N$193,0)</f>
        <v>0</v>
      </c>
      <c r="BJ193" s="6" t="s">
        <v>72</v>
      </c>
    </row>
    <row r="194" spans="2:51" s="95" customFormat="1" ht="30.75" customHeight="1">
      <c r="B194" s="96"/>
      <c r="D194" s="103" t="s">
        <v>103</v>
      </c>
      <c r="N194" s="423">
        <f>SUM($N$195:$N$198)</f>
        <v>0</v>
      </c>
      <c r="O194" s="422"/>
      <c r="P194" s="422"/>
      <c r="Q194" s="422"/>
      <c r="R194" s="99"/>
      <c r="T194" s="100"/>
      <c r="W194" s="101">
        <f>SUM($W$195:$W$198)</f>
        <v>64.077292</v>
      </c>
      <c r="Y194" s="101">
        <f>SUM($Y$195:$Y$198)</f>
        <v>1.1274988</v>
      </c>
      <c r="AA194" s="102">
        <f>SUM($AA$195:$AA$198)</f>
        <v>0</v>
      </c>
      <c r="AR194" s="98" t="s">
        <v>79</v>
      </c>
      <c r="AT194" s="98" t="s">
        <v>65</v>
      </c>
      <c r="AU194" s="98" t="s">
        <v>72</v>
      </c>
      <c r="AY194" s="98" t="s">
        <v>127</v>
      </c>
    </row>
    <row r="195" spans="2:62" s="6" customFormat="1" ht="15.75" customHeight="1">
      <c r="B195" s="18"/>
      <c r="C195" s="104">
        <v>51</v>
      </c>
      <c r="D195" s="104" t="s">
        <v>128</v>
      </c>
      <c r="E195" s="105" t="s">
        <v>273</v>
      </c>
      <c r="F195" s="417" t="s">
        <v>274</v>
      </c>
      <c r="G195" s="418"/>
      <c r="H195" s="418"/>
      <c r="I195" s="418"/>
      <c r="J195" s="106"/>
      <c r="K195" s="107">
        <v>107.936</v>
      </c>
      <c r="L195" s="419"/>
      <c r="M195" s="418"/>
      <c r="N195" s="419">
        <f>ROUND($L$195*$K$195,2)</f>
        <v>0</v>
      </c>
      <c r="O195" s="418"/>
      <c r="P195" s="418"/>
      <c r="Q195" s="418"/>
      <c r="R195" s="19"/>
      <c r="T195" s="108"/>
      <c r="U195" s="25" t="s">
        <v>31</v>
      </c>
      <c r="V195" s="109">
        <v>0</v>
      </c>
      <c r="W195" s="109">
        <f>$V$195*$K$195</f>
        <v>0</v>
      </c>
      <c r="X195" s="109">
        <v>0</v>
      </c>
      <c r="Y195" s="109">
        <f>$X$195*$K$195</f>
        <v>0</v>
      </c>
      <c r="Z195" s="109">
        <v>0</v>
      </c>
      <c r="AA195" s="110">
        <f>$Z$195*$K$195</f>
        <v>0</v>
      </c>
      <c r="AR195" s="6" t="s">
        <v>175</v>
      </c>
      <c r="AT195" s="6" t="s">
        <v>128</v>
      </c>
      <c r="AU195" s="6" t="s">
        <v>79</v>
      </c>
      <c r="AY195" s="6" t="s">
        <v>127</v>
      </c>
      <c r="BE195" s="85">
        <f>IF($U$195="základní",$N$195,0)</f>
        <v>0</v>
      </c>
      <c r="BF195" s="85">
        <f>IF($U$195="snížená",$N$195,0)</f>
        <v>0</v>
      </c>
      <c r="BG195" s="85">
        <f>IF($U$195="zákl. přenesena",$N$195,0)</f>
        <v>0</v>
      </c>
      <c r="BH195" s="85">
        <f>IF($U$195="sníž. přenesena",$N$195,0)</f>
        <v>0</v>
      </c>
      <c r="BI195" s="85">
        <f>IF($U$195="nulová",$N$195,0)</f>
        <v>0</v>
      </c>
      <c r="BJ195" s="6" t="s">
        <v>72</v>
      </c>
    </row>
    <row r="196" spans="2:62" s="6" customFormat="1" ht="27" customHeight="1">
      <c r="B196" s="18"/>
      <c r="C196" s="104">
        <v>52</v>
      </c>
      <c r="D196" s="104" t="s">
        <v>128</v>
      </c>
      <c r="E196" s="105" t="s">
        <v>276</v>
      </c>
      <c r="F196" s="417" t="s">
        <v>277</v>
      </c>
      <c r="G196" s="418"/>
      <c r="H196" s="418"/>
      <c r="I196" s="418"/>
      <c r="J196" s="106" t="s">
        <v>130</v>
      </c>
      <c r="K196" s="107">
        <v>72.322</v>
      </c>
      <c r="L196" s="419"/>
      <c r="M196" s="418"/>
      <c r="N196" s="419">
        <f>ROUND($L$196*$K$196,2)</f>
        <v>0</v>
      </c>
      <c r="O196" s="418"/>
      <c r="P196" s="418"/>
      <c r="Q196" s="418"/>
      <c r="R196" s="19"/>
      <c r="T196" s="108"/>
      <c r="U196" s="25" t="s">
        <v>31</v>
      </c>
      <c r="V196" s="109">
        <v>0.886</v>
      </c>
      <c r="W196" s="109">
        <f>$V$196*$K$196</f>
        <v>64.077292</v>
      </c>
      <c r="X196" s="109">
        <v>0.0032</v>
      </c>
      <c r="Y196" s="109">
        <f>$X$196*$K$196</f>
        <v>0.2314304</v>
      </c>
      <c r="Z196" s="109">
        <v>0</v>
      </c>
      <c r="AA196" s="110">
        <f>$Z$196*$K$196</f>
        <v>0</v>
      </c>
      <c r="AR196" s="6" t="s">
        <v>175</v>
      </c>
      <c r="AT196" s="6" t="s">
        <v>128</v>
      </c>
      <c r="AU196" s="6" t="s">
        <v>79</v>
      </c>
      <c r="AY196" s="6" t="s">
        <v>127</v>
      </c>
      <c r="BE196" s="85">
        <f>IF($U$196="základní",$N$196,0)</f>
        <v>0</v>
      </c>
      <c r="BF196" s="85">
        <f>IF($U$196="snížená",$N$196,0)</f>
        <v>0</v>
      </c>
      <c r="BG196" s="85">
        <f>IF($U$196="zákl. přenesena",$N$196,0)</f>
        <v>0</v>
      </c>
      <c r="BH196" s="85">
        <f>IF($U$196="sníž. přenesena",$N$196,0)</f>
        <v>0</v>
      </c>
      <c r="BI196" s="85">
        <f>IF($U$196="nulová",$N$196,0)</f>
        <v>0</v>
      </c>
      <c r="BJ196" s="6" t="s">
        <v>72</v>
      </c>
    </row>
    <row r="197" spans="2:62" s="6" customFormat="1" ht="15.75" customHeight="1">
      <c r="B197" s="18"/>
      <c r="C197" s="111">
        <v>53</v>
      </c>
      <c r="D197" s="111" t="s">
        <v>228</v>
      </c>
      <c r="E197" s="112" t="s">
        <v>279</v>
      </c>
      <c r="F197" s="424" t="s">
        <v>280</v>
      </c>
      <c r="G197" s="425"/>
      <c r="H197" s="425"/>
      <c r="I197" s="425"/>
      <c r="J197" s="113" t="s">
        <v>130</v>
      </c>
      <c r="K197" s="114">
        <v>75.938</v>
      </c>
      <c r="L197" s="426"/>
      <c r="M197" s="425"/>
      <c r="N197" s="426">
        <f>ROUND($L$197*$K$197,2)</f>
        <v>0</v>
      </c>
      <c r="O197" s="418"/>
      <c r="P197" s="418"/>
      <c r="Q197" s="418"/>
      <c r="R197" s="19"/>
      <c r="T197" s="108"/>
      <c r="U197" s="25" t="s">
        <v>31</v>
      </c>
      <c r="V197" s="109">
        <v>0</v>
      </c>
      <c r="W197" s="109">
        <f>$V$197*$K$197</f>
        <v>0</v>
      </c>
      <c r="X197" s="109">
        <v>0.0118</v>
      </c>
      <c r="Y197" s="109">
        <f>$X$197*$K$197</f>
        <v>0.8960684</v>
      </c>
      <c r="Z197" s="109">
        <v>0</v>
      </c>
      <c r="AA197" s="110">
        <f>$Z$197*$K$197</f>
        <v>0</v>
      </c>
      <c r="AR197" s="6" t="s">
        <v>221</v>
      </c>
      <c r="AT197" s="6" t="s">
        <v>228</v>
      </c>
      <c r="AU197" s="6" t="s">
        <v>79</v>
      </c>
      <c r="AY197" s="6" t="s">
        <v>127</v>
      </c>
      <c r="BE197" s="85">
        <f>IF($U$197="základní",$N$197,0)</f>
        <v>0</v>
      </c>
      <c r="BF197" s="85">
        <f>IF($U$197="snížená",$N$197,0)</f>
        <v>0</v>
      </c>
      <c r="BG197" s="85">
        <f>IF($U$197="zákl. přenesena",$N$197,0)</f>
        <v>0</v>
      </c>
      <c r="BH197" s="85">
        <f>IF($U$197="sníž. přenesena",$N$197,0)</f>
        <v>0</v>
      </c>
      <c r="BI197" s="85">
        <f>IF($U$197="nulová",$N$197,0)</f>
        <v>0</v>
      </c>
      <c r="BJ197" s="6" t="s">
        <v>72</v>
      </c>
    </row>
    <row r="198" spans="2:62" s="6" customFormat="1" ht="27" customHeight="1">
      <c r="B198" s="18"/>
      <c r="C198" s="104">
        <v>54</v>
      </c>
      <c r="D198" s="104" t="s">
        <v>128</v>
      </c>
      <c r="E198" s="105" t="s">
        <v>282</v>
      </c>
      <c r="F198" s="417" t="s">
        <v>283</v>
      </c>
      <c r="G198" s="418"/>
      <c r="H198" s="418"/>
      <c r="I198" s="418"/>
      <c r="J198" s="106" t="s">
        <v>234</v>
      </c>
      <c r="K198" s="107">
        <v>1005.366</v>
      </c>
      <c r="L198" s="419"/>
      <c r="M198" s="418"/>
      <c r="N198" s="419">
        <f>ROUND($L$198*$K$198,2)</f>
        <v>0</v>
      </c>
      <c r="O198" s="418"/>
      <c r="P198" s="418"/>
      <c r="Q198" s="418"/>
      <c r="R198" s="19"/>
      <c r="T198" s="108"/>
      <c r="U198" s="25" t="s">
        <v>31</v>
      </c>
      <c r="V198" s="109">
        <v>0</v>
      </c>
      <c r="W198" s="109">
        <f>$V$198*$K$198</f>
        <v>0</v>
      </c>
      <c r="X198" s="109">
        <v>0</v>
      </c>
      <c r="Y198" s="109">
        <f>$X$198*$K$198</f>
        <v>0</v>
      </c>
      <c r="Z198" s="109">
        <v>0</v>
      </c>
      <c r="AA198" s="110">
        <f>$Z$198*$K$198</f>
        <v>0</v>
      </c>
      <c r="AR198" s="6" t="s">
        <v>175</v>
      </c>
      <c r="AT198" s="6" t="s">
        <v>128</v>
      </c>
      <c r="AU198" s="6" t="s">
        <v>79</v>
      </c>
      <c r="AY198" s="6" t="s">
        <v>127</v>
      </c>
      <c r="BE198" s="85">
        <f>IF($U$198="základní",$N$198,0)</f>
        <v>0</v>
      </c>
      <c r="BF198" s="85">
        <f>IF($U$198="snížená",$N$198,0)</f>
        <v>0</v>
      </c>
      <c r="BG198" s="85">
        <f>IF($U$198="zákl. přenesena",$N$198,0)</f>
        <v>0</v>
      </c>
      <c r="BH198" s="85">
        <f>IF($U$198="sníž. přenesena",$N$198,0)</f>
        <v>0</v>
      </c>
      <c r="BI198" s="85">
        <f>IF($U$198="nulová",$N$198,0)</f>
        <v>0</v>
      </c>
      <c r="BJ198" s="6" t="s">
        <v>72</v>
      </c>
    </row>
    <row r="199" spans="2:51" s="95" customFormat="1" ht="30.75" customHeight="1">
      <c r="B199" s="96"/>
      <c r="D199" s="103" t="s">
        <v>104</v>
      </c>
      <c r="N199" s="423">
        <f>SUM($N$200:$N$201)</f>
        <v>0</v>
      </c>
      <c r="O199" s="422"/>
      <c r="P199" s="422"/>
      <c r="Q199" s="422"/>
      <c r="R199" s="99"/>
      <c r="T199" s="100"/>
      <c r="W199" s="101">
        <f>SUM($W$200:$W$201)</f>
        <v>9.284994</v>
      </c>
      <c r="Y199" s="101">
        <f>SUM($Y$200:$Y$201)</f>
        <v>0.0554328</v>
      </c>
      <c r="AA199" s="102">
        <f>SUM($AA$200:$AA$201)</f>
        <v>0</v>
      </c>
      <c r="AR199" s="98" t="s">
        <v>79</v>
      </c>
      <c r="AT199" s="98" t="s">
        <v>65</v>
      </c>
      <c r="AU199" s="98" t="s">
        <v>72</v>
      </c>
      <c r="AY199" s="98" t="s">
        <v>127</v>
      </c>
    </row>
    <row r="200" spans="2:62" s="6" customFormat="1" ht="15.75" customHeight="1">
      <c r="B200" s="18"/>
      <c r="C200" s="104">
        <v>55</v>
      </c>
      <c r="D200" s="104" t="s">
        <v>128</v>
      </c>
      <c r="E200" s="105" t="s">
        <v>285</v>
      </c>
      <c r="F200" s="417" t="s">
        <v>286</v>
      </c>
      <c r="G200" s="418"/>
      <c r="H200" s="418"/>
      <c r="I200" s="418"/>
      <c r="J200" s="106" t="s">
        <v>130</v>
      </c>
      <c r="K200" s="107">
        <v>138.582</v>
      </c>
      <c r="L200" s="419"/>
      <c r="M200" s="418"/>
      <c r="N200" s="419">
        <f>ROUND($L$200*$K$200,2)</f>
        <v>0</v>
      </c>
      <c r="O200" s="418"/>
      <c r="P200" s="418"/>
      <c r="Q200" s="418"/>
      <c r="R200" s="19"/>
      <c r="T200" s="108"/>
      <c r="U200" s="25" t="s">
        <v>33</v>
      </c>
      <c r="V200" s="109">
        <v>0.067</v>
      </c>
      <c r="W200" s="109">
        <f>$V$200*$K$200</f>
        <v>9.284994</v>
      </c>
      <c r="X200" s="109">
        <v>0.0004</v>
      </c>
      <c r="Y200" s="109">
        <f>$X$200*$K$200</f>
        <v>0.0554328</v>
      </c>
      <c r="Z200" s="109">
        <v>0</v>
      </c>
      <c r="AA200" s="110">
        <f>$Z$200*$K$200</f>
        <v>0</v>
      </c>
      <c r="AR200" s="6" t="s">
        <v>175</v>
      </c>
      <c r="AT200" s="6" t="s">
        <v>128</v>
      </c>
      <c r="AU200" s="6" t="s">
        <v>79</v>
      </c>
      <c r="AY200" s="6" t="s">
        <v>127</v>
      </c>
      <c r="BE200" s="85">
        <f>IF($U$200="základní",$N$200,0)</f>
        <v>0</v>
      </c>
      <c r="BF200" s="85">
        <f>IF($U$200="snížená",$N$200,0)</f>
        <v>0</v>
      </c>
      <c r="BG200" s="85">
        <f>IF($U$200="zákl. přenesena",$N$200,0)</f>
        <v>0</v>
      </c>
      <c r="BH200" s="85">
        <f>IF($U$200="sníž. přenesena",$N$200,0)</f>
        <v>0</v>
      </c>
      <c r="BI200" s="85">
        <f>IF($U$200="nulová",$N$200,0)</f>
        <v>0</v>
      </c>
      <c r="BJ200" s="6" t="s">
        <v>79</v>
      </c>
    </row>
    <row r="201" spans="2:62" s="6" customFormat="1" ht="15.75" customHeight="1">
      <c r="B201" s="18"/>
      <c r="C201" s="104">
        <v>56</v>
      </c>
      <c r="D201" s="104" t="s">
        <v>128</v>
      </c>
      <c r="E201" s="105" t="s">
        <v>288</v>
      </c>
      <c r="F201" s="417" t="s">
        <v>289</v>
      </c>
      <c r="G201" s="418"/>
      <c r="H201" s="418"/>
      <c r="I201" s="418"/>
      <c r="J201" s="106"/>
      <c r="K201" s="107">
        <v>7.234</v>
      </c>
      <c r="L201" s="419"/>
      <c r="M201" s="418"/>
      <c r="N201" s="419">
        <f>ROUND($L$201*$K$201,2)</f>
        <v>0</v>
      </c>
      <c r="O201" s="418"/>
      <c r="P201" s="418"/>
      <c r="Q201" s="418"/>
      <c r="R201" s="19"/>
      <c r="T201" s="108"/>
      <c r="U201" s="25" t="s">
        <v>33</v>
      </c>
      <c r="V201" s="109">
        <v>0</v>
      </c>
      <c r="W201" s="109">
        <f>$V$201*$K$201</f>
        <v>0</v>
      </c>
      <c r="X201" s="109">
        <v>0</v>
      </c>
      <c r="Y201" s="109">
        <f>$X$201*$K$201</f>
        <v>0</v>
      </c>
      <c r="Z201" s="109">
        <v>0</v>
      </c>
      <c r="AA201" s="110">
        <f>$Z$201*$K$201</f>
        <v>0</v>
      </c>
      <c r="AR201" s="6" t="s">
        <v>175</v>
      </c>
      <c r="AT201" s="6" t="s">
        <v>128</v>
      </c>
      <c r="AU201" s="6" t="s">
        <v>79</v>
      </c>
      <c r="AY201" s="6" t="s">
        <v>127</v>
      </c>
      <c r="BE201" s="85">
        <f>IF($U$201="základní",$N$201,0)</f>
        <v>0</v>
      </c>
      <c r="BF201" s="85">
        <f>IF($U$201="snížená",$N$201,0)</f>
        <v>0</v>
      </c>
      <c r="BG201" s="85">
        <f>IF($U$201="zákl. přenesena",$N$201,0)</f>
        <v>0</v>
      </c>
      <c r="BH201" s="85">
        <f>IF($U$201="sníž. přenesena",$N$201,0)</f>
        <v>0</v>
      </c>
      <c r="BI201" s="85">
        <f>IF($U$201="nulová",$N$201,0)</f>
        <v>0</v>
      </c>
      <c r="BJ201" s="6" t="s">
        <v>79</v>
      </c>
    </row>
    <row r="202" spans="2:51" s="95" customFormat="1" ht="30.75" customHeight="1">
      <c r="B202" s="96"/>
      <c r="D202" s="103" t="s">
        <v>105</v>
      </c>
      <c r="N202" s="423">
        <f>SUM($N$203:$N$204)</f>
        <v>0</v>
      </c>
      <c r="O202" s="422"/>
      <c r="P202" s="422"/>
      <c r="Q202" s="422"/>
      <c r="R202" s="99"/>
      <c r="T202" s="100"/>
      <c r="W202" s="101">
        <f>SUM($W$203:$W$204)</f>
        <v>0</v>
      </c>
      <c r="Y202" s="101">
        <f>SUM($Y$203:$Y$204)</f>
        <v>0</v>
      </c>
      <c r="AA202" s="102">
        <f>SUM($AA$203:$AA$204)</f>
        <v>0</v>
      </c>
      <c r="AR202" s="98" t="s">
        <v>79</v>
      </c>
      <c r="AT202" s="98" t="s">
        <v>65</v>
      </c>
      <c r="AU202" s="98" t="s">
        <v>72</v>
      </c>
      <c r="AY202" s="98" t="s">
        <v>127</v>
      </c>
    </row>
    <row r="203" spans="2:62" s="6" customFormat="1" ht="27" customHeight="1">
      <c r="B203" s="18"/>
      <c r="C203" s="104">
        <v>57</v>
      </c>
      <c r="D203" s="104" t="s">
        <v>128</v>
      </c>
      <c r="E203" s="105" t="s">
        <v>291</v>
      </c>
      <c r="F203" s="417" t="s">
        <v>292</v>
      </c>
      <c r="G203" s="418"/>
      <c r="H203" s="418"/>
      <c r="I203" s="418"/>
      <c r="J203" s="106" t="s">
        <v>158</v>
      </c>
      <c r="K203" s="107">
        <v>1</v>
      </c>
      <c r="L203" s="419"/>
      <c r="M203" s="418"/>
      <c r="N203" s="419">
        <f>ROUND($L$203*$K$203,2)</f>
        <v>0</v>
      </c>
      <c r="O203" s="418"/>
      <c r="P203" s="418"/>
      <c r="Q203" s="418"/>
      <c r="R203" s="19"/>
      <c r="T203" s="108"/>
      <c r="U203" s="25" t="s">
        <v>31</v>
      </c>
      <c r="V203" s="109">
        <v>0</v>
      </c>
      <c r="W203" s="109">
        <f>$V$203*$K$203</f>
        <v>0</v>
      </c>
      <c r="X203" s="109">
        <v>0</v>
      </c>
      <c r="Y203" s="109">
        <f>$X$203*$K$203</f>
        <v>0</v>
      </c>
      <c r="Z203" s="109">
        <v>0</v>
      </c>
      <c r="AA203" s="110">
        <f>$Z$203*$K$203</f>
        <v>0</v>
      </c>
      <c r="AR203" s="6" t="s">
        <v>175</v>
      </c>
      <c r="AT203" s="6" t="s">
        <v>128</v>
      </c>
      <c r="AU203" s="6" t="s">
        <v>79</v>
      </c>
      <c r="AY203" s="6" t="s">
        <v>127</v>
      </c>
      <c r="BE203" s="85">
        <f>IF($U$203="základní",$N$203,0)</f>
        <v>0</v>
      </c>
      <c r="BF203" s="85">
        <f>IF($U$203="snížená",$N$203,0)</f>
        <v>0</v>
      </c>
      <c r="BG203" s="85">
        <f>IF($U$203="zákl. přenesena",$N$203,0)</f>
        <v>0</v>
      </c>
      <c r="BH203" s="85">
        <f>IF($U$203="sníž. přenesena",$N$203,0)</f>
        <v>0</v>
      </c>
      <c r="BI203" s="85">
        <f>IF($U$203="nulová",$N$203,0)</f>
        <v>0</v>
      </c>
      <c r="BJ203" s="6" t="s">
        <v>72</v>
      </c>
    </row>
    <row r="204" spans="2:62" s="6" customFormat="1" ht="15.75" customHeight="1">
      <c r="B204" s="18"/>
      <c r="C204" s="104">
        <v>58</v>
      </c>
      <c r="D204" s="104" t="s">
        <v>128</v>
      </c>
      <c r="E204" s="105" t="s">
        <v>293</v>
      </c>
      <c r="F204" s="417" t="s">
        <v>197</v>
      </c>
      <c r="G204" s="418"/>
      <c r="H204" s="418"/>
      <c r="I204" s="418"/>
      <c r="J204" s="106" t="s">
        <v>158</v>
      </c>
      <c r="K204" s="107">
        <v>1</v>
      </c>
      <c r="L204" s="419"/>
      <c r="M204" s="418"/>
      <c r="N204" s="419">
        <f>ROUND($L$204*$K$204,2)</f>
        <v>0</v>
      </c>
      <c r="O204" s="418"/>
      <c r="P204" s="418"/>
      <c r="Q204" s="418"/>
      <c r="R204" s="19"/>
      <c r="T204" s="108"/>
      <c r="U204" s="115" t="s">
        <v>31</v>
      </c>
      <c r="V204" s="116">
        <v>0</v>
      </c>
      <c r="W204" s="116">
        <f>$V$204*$K$204</f>
        <v>0</v>
      </c>
      <c r="X204" s="116">
        <v>0</v>
      </c>
      <c r="Y204" s="116">
        <f>$X$204*$K$204</f>
        <v>0</v>
      </c>
      <c r="Z204" s="116">
        <v>0</v>
      </c>
      <c r="AA204" s="117">
        <f>$Z$204*$K$204</f>
        <v>0</v>
      </c>
      <c r="AR204" s="6" t="s">
        <v>175</v>
      </c>
      <c r="AT204" s="6" t="s">
        <v>128</v>
      </c>
      <c r="AU204" s="6" t="s">
        <v>79</v>
      </c>
      <c r="AY204" s="6" t="s">
        <v>127</v>
      </c>
      <c r="BE204" s="85">
        <f>IF($U$204="základní",$N$204,0)</f>
        <v>0</v>
      </c>
      <c r="BF204" s="85">
        <f>IF($U$204="snížená",$N$204,0)</f>
        <v>0</v>
      </c>
      <c r="BG204" s="85">
        <f>IF($U$204="zákl. přenesena",$N$204,0)</f>
        <v>0</v>
      </c>
      <c r="BH204" s="85">
        <f>IF($U$204="sníž. přenesena",$N$204,0)</f>
        <v>0</v>
      </c>
      <c r="BI204" s="85">
        <f>IF($U$204="nulová",$N$204,0)</f>
        <v>0</v>
      </c>
      <c r="BJ204" s="6" t="s">
        <v>72</v>
      </c>
    </row>
    <row r="205" spans="2:61" s="6" customFormat="1" ht="15.75" customHeight="1">
      <c r="B205" s="18"/>
      <c r="C205" s="104"/>
      <c r="D205" s="104"/>
      <c r="E205" s="105"/>
      <c r="F205" s="373"/>
      <c r="G205" s="362"/>
      <c r="H205" s="362"/>
      <c r="I205" s="362"/>
      <c r="J205" s="106"/>
      <c r="K205" s="107"/>
      <c r="L205" s="372"/>
      <c r="M205" s="362"/>
      <c r="N205" s="372"/>
      <c r="O205" s="362"/>
      <c r="P205" s="362"/>
      <c r="Q205" s="362"/>
      <c r="R205" s="19"/>
      <c r="T205" s="369"/>
      <c r="U205" s="370"/>
      <c r="V205" s="371"/>
      <c r="W205" s="371"/>
      <c r="X205" s="371"/>
      <c r="Y205" s="371"/>
      <c r="Z205" s="371"/>
      <c r="AA205" s="371"/>
      <c r="BE205" s="85"/>
      <c r="BF205" s="85"/>
      <c r="BG205" s="85"/>
      <c r="BH205" s="85"/>
      <c r="BI205" s="85"/>
    </row>
    <row r="206" spans="2:61" s="6" customFormat="1" ht="15.75" customHeight="1">
      <c r="B206" s="18"/>
      <c r="C206" s="104"/>
      <c r="D206" s="103" t="s">
        <v>601</v>
      </c>
      <c r="E206" s="105"/>
      <c r="F206" s="373"/>
      <c r="G206" s="362"/>
      <c r="H206" s="362"/>
      <c r="I206" s="362"/>
      <c r="J206" s="106"/>
      <c r="K206" s="107"/>
      <c r="L206" s="372"/>
      <c r="M206" s="362"/>
      <c r="N206" s="372"/>
      <c r="O206" s="362"/>
      <c r="P206" s="362"/>
      <c r="Q206" s="362"/>
      <c r="R206" s="19"/>
      <c r="T206" s="369"/>
      <c r="U206" s="370"/>
      <c r="V206" s="371"/>
      <c r="W206" s="371"/>
      <c r="X206" s="371"/>
      <c r="Y206" s="371"/>
      <c r="Z206" s="371"/>
      <c r="AA206" s="371"/>
      <c r="BE206" s="85"/>
      <c r="BF206" s="85"/>
      <c r="BG206" s="85"/>
      <c r="BH206" s="85"/>
      <c r="BI206" s="85"/>
    </row>
    <row r="207" spans="2:61" s="6" customFormat="1" ht="28.5" customHeight="1">
      <c r="B207" s="18"/>
      <c r="C207" s="104">
        <v>59</v>
      </c>
      <c r="D207" s="104"/>
      <c r="E207" s="105"/>
      <c r="F207" s="428" t="s">
        <v>598</v>
      </c>
      <c r="G207" s="418"/>
      <c r="H207" s="418"/>
      <c r="I207" s="418"/>
      <c r="J207" s="106" t="s">
        <v>158</v>
      </c>
      <c r="K207" s="107">
        <v>1</v>
      </c>
      <c r="L207" s="419"/>
      <c r="M207" s="418"/>
      <c r="N207" s="419">
        <f>ROUND($L$207*$K$207,2)</f>
        <v>0</v>
      </c>
      <c r="O207" s="418"/>
      <c r="P207" s="418"/>
      <c r="Q207" s="418"/>
      <c r="R207" s="19"/>
      <c r="T207" s="369"/>
      <c r="U207" s="370"/>
      <c r="V207" s="371"/>
      <c r="W207" s="371"/>
      <c r="X207" s="371"/>
      <c r="Y207" s="371"/>
      <c r="Z207" s="371"/>
      <c r="AA207" s="371"/>
      <c r="BE207" s="85"/>
      <c r="BF207" s="85"/>
      <c r="BG207" s="85"/>
      <c r="BH207" s="85"/>
      <c r="BI207" s="85"/>
    </row>
    <row r="208" spans="2:61" s="6" customFormat="1" ht="26.25" customHeight="1">
      <c r="B208" s="18"/>
      <c r="C208" s="104">
        <v>60</v>
      </c>
      <c r="D208" s="104"/>
      <c r="E208" s="105"/>
      <c r="F208" s="428" t="s">
        <v>599</v>
      </c>
      <c r="G208" s="418"/>
      <c r="H208" s="418"/>
      <c r="I208" s="418"/>
      <c r="J208" s="106" t="s">
        <v>158</v>
      </c>
      <c r="K208" s="107">
        <v>1</v>
      </c>
      <c r="L208" s="419"/>
      <c r="M208" s="418"/>
      <c r="N208" s="419">
        <f>ROUND($L$208*$K$208,2)</f>
        <v>0</v>
      </c>
      <c r="O208" s="418"/>
      <c r="P208" s="418"/>
      <c r="Q208" s="418"/>
      <c r="R208" s="19"/>
      <c r="T208" s="369"/>
      <c r="U208" s="370"/>
      <c r="V208" s="371"/>
      <c r="W208" s="371"/>
      <c r="X208" s="371"/>
      <c r="Y208" s="371"/>
      <c r="Z208" s="371"/>
      <c r="AA208" s="371"/>
      <c r="BE208" s="85"/>
      <c r="BF208" s="85"/>
      <c r="BG208" s="85"/>
      <c r="BH208" s="85"/>
      <c r="BI208" s="85"/>
    </row>
    <row r="209" spans="2:18" s="6" customFormat="1" ht="15" customHeight="1">
      <c r="B209" s="40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2"/>
    </row>
  </sheetData>
  <sheetProtection/>
  <mergeCells count="272">
    <mergeCell ref="F207:I207"/>
    <mergeCell ref="L207:M207"/>
    <mergeCell ref="N207:Q207"/>
    <mergeCell ref="F208:I208"/>
    <mergeCell ref="L208:M208"/>
    <mergeCell ref="N208:Q208"/>
    <mergeCell ref="N194:Q194"/>
    <mergeCell ref="N199:Q199"/>
    <mergeCell ref="N202:Q202"/>
    <mergeCell ref="H1:K1"/>
    <mergeCell ref="N175:Q175"/>
    <mergeCell ref="N178:Q178"/>
    <mergeCell ref="N186:Q186"/>
    <mergeCell ref="F200:I200"/>
    <mergeCell ref="L200:M200"/>
    <mergeCell ref="N200:Q200"/>
    <mergeCell ref="S2:AC2"/>
    <mergeCell ref="N162:Q162"/>
    <mergeCell ref="N165:Q165"/>
    <mergeCell ref="N169:Q169"/>
    <mergeCell ref="N132:Q132"/>
    <mergeCell ref="N135:Q135"/>
    <mergeCell ref="N153:Q153"/>
    <mergeCell ref="N155:Q155"/>
    <mergeCell ref="N156:Q156"/>
    <mergeCell ref="N159:Q159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1:I191"/>
    <mergeCell ref="L191:M191"/>
    <mergeCell ref="N191:Q191"/>
    <mergeCell ref="N190:Q190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5:I185"/>
    <mergeCell ref="L185:M185"/>
    <mergeCell ref="N185:Q185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8:I168"/>
    <mergeCell ref="L168:M168"/>
    <mergeCell ref="N168:Q168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N128:Q128"/>
    <mergeCell ref="N129:Q129"/>
    <mergeCell ref="N130:Q130"/>
    <mergeCell ref="C118:Q118"/>
    <mergeCell ref="F120:P120"/>
    <mergeCell ref="M122:P122"/>
    <mergeCell ref="F127:I127"/>
    <mergeCell ref="L127:M127"/>
    <mergeCell ref="N127:Q127"/>
    <mergeCell ref="N107:Q107"/>
    <mergeCell ref="M124:Q124"/>
    <mergeCell ref="M125:Q125"/>
    <mergeCell ref="D109:H109"/>
    <mergeCell ref="I109:J109"/>
    <mergeCell ref="N109:Q109"/>
    <mergeCell ref="D110:H110"/>
    <mergeCell ref="I110:J110"/>
    <mergeCell ref="N110:Q110"/>
    <mergeCell ref="L112:Q112"/>
    <mergeCell ref="N101:Q101"/>
    <mergeCell ref="N102:Q102"/>
    <mergeCell ref="N103:Q103"/>
    <mergeCell ref="N104:Q104"/>
    <mergeCell ref="N105:Q105"/>
    <mergeCell ref="N93:Q93"/>
    <mergeCell ref="N94:Q94"/>
    <mergeCell ref="N95:Q95"/>
    <mergeCell ref="N96:Q96"/>
    <mergeCell ref="N88:Q88"/>
    <mergeCell ref="N89:Q89"/>
    <mergeCell ref="N90:Q90"/>
    <mergeCell ref="D108:H108"/>
    <mergeCell ref="I108:J108"/>
    <mergeCell ref="N108:Q108"/>
    <mergeCell ref="N97:Q97"/>
    <mergeCell ref="N98:Q98"/>
    <mergeCell ref="N99:Q99"/>
    <mergeCell ref="N100:Q100"/>
    <mergeCell ref="H32:J32"/>
    <mergeCell ref="M32:P32"/>
    <mergeCell ref="L34:P34"/>
    <mergeCell ref="C85:G85"/>
    <mergeCell ref="N85:Q85"/>
    <mergeCell ref="N87:Q87"/>
    <mergeCell ref="M82:Q82"/>
    <mergeCell ref="M80:P80"/>
    <mergeCell ref="H29:J29"/>
    <mergeCell ref="M29:P29"/>
    <mergeCell ref="N91:Q91"/>
    <mergeCell ref="N92:Q92"/>
    <mergeCell ref="M83:Q83"/>
    <mergeCell ref="H30:J30"/>
    <mergeCell ref="M30:P30"/>
    <mergeCell ref="H31:J31"/>
    <mergeCell ref="O16:P16"/>
    <mergeCell ref="O17:P17"/>
    <mergeCell ref="O19:P19"/>
    <mergeCell ref="O20:P20"/>
    <mergeCell ref="C76:Q76"/>
    <mergeCell ref="F78:P78"/>
    <mergeCell ref="M26:P26"/>
    <mergeCell ref="H28:J28"/>
    <mergeCell ref="M28:P28"/>
    <mergeCell ref="M31:P31"/>
    <mergeCell ref="M23:P23"/>
    <mergeCell ref="M24:P24"/>
    <mergeCell ref="O10:P10"/>
    <mergeCell ref="O11:P11"/>
    <mergeCell ref="C2:Q2"/>
    <mergeCell ref="C4:Q4"/>
    <mergeCell ref="F6:P6"/>
    <mergeCell ref="O8:P8"/>
    <mergeCell ref="O13:P13"/>
    <mergeCell ref="O14:P14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95" r:id="rId2"/>
  <headerFooter alignWithMargins="0">
    <oddHeader>&amp;RPříloha č.2</oddHeader>
    <oddFooter>&amp;CStrana &amp;P z &amp;N</oddFooter>
  </headerFooter>
  <rowBreaks count="1" manualBreakCount="1">
    <brk id="154" min="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60" zoomScalePageLayoutView="0" workbookViewId="0" topLeftCell="A1">
      <selection activeCell="J10" sqref="J10"/>
    </sheetView>
  </sheetViews>
  <sheetFormatPr defaultColWidth="9.33203125" defaultRowHeight="13.5"/>
  <cols>
    <col min="1" max="1" width="15" style="128" bestFit="1" customWidth="1"/>
    <col min="2" max="2" width="50.16015625" style="127" bestFit="1" customWidth="1"/>
    <col min="3" max="3" width="9.33203125" style="126" bestFit="1" customWidth="1"/>
    <col min="4" max="4" width="11.83203125" style="126" bestFit="1" customWidth="1"/>
    <col min="5" max="5" width="15.66015625" style="125" bestFit="1" customWidth="1"/>
    <col min="6" max="6" width="26.5" style="125" customWidth="1"/>
    <col min="7" max="16384" width="9.33203125" style="124" customWidth="1"/>
  </cols>
  <sheetData>
    <row r="1" spans="1:6" ht="47.25" customHeight="1">
      <c r="A1" s="166" t="s">
        <v>357</v>
      </c>
      <c r="B1" s="167" t="s">
        <v>605</v>
      </c>
      <c r="C1" s="169"/>
      <c r="D1" s="163"/>
      <c r="E1" s="162"/>
      <c r="F1" s="168" t="s">
        <v>356</v>
      </c>
    </row>
    <row r="2" spans="1:6" ht="15">
      <c r="A2" s="166" t="s">
        <v>355</v>
      </c>
      <c r="B2" s="167" t="s">
        <v>354</v>
      </c>
      <c r="C2" s="164"/>
      <c r="D2" s="163"/>
      <c r="E2" s="162"/>
      <c r="F2" s="156" t="s">
        <v>353</v>
      </c>
    </row>
    <row r="3" spans="1:6" ht="15">
      <c r="A3" s="166" t="s">
        <v>352</v>
      </c>
      <c r="B3" s="165" t="s">
        <v>351</v>
      </c>
      <c r="C3" s="164"/>
      <c r="D3" s="163"/>
      <c r="E3" s="162"/>
      <c r="F3" s="156" t="s">
        <v>350</v>
      </c>
    </row>
    <row r="4" spans="1:8" ht="15.75" thickBot="1">
      <c r="A4" s="161" t="s">
        <v>349</v>
      </c>
      <c r="B4" s="160" t="s">
        <v>348</v>
      </c>
      <c r="C4" s="159"/>
      <c r="D4" s="158"/>
      <c r="E4" s="157"/>
      <c r="F4" s="156" t="s">
        <v>347</v>
      </c>
      <c r="H4" s="155"/>
    </row>
    <row r="5" spans="1:6" ht="29.25" thickBot="1">
      <c r="A5" s="154" t="s">
        <v>346</v>
      </c>
      <c r="B5" s="153" t="s">
        <v>345</v>
      </c>
      <c r="C5" s="152" t="s">
        <v>344</v>
      </c>
      <c r="D5" s="151" t="s">
        <v>343</v>
      </c>
      <c r="E5" s="150" t="s">
        <v>342</v>
      </c>
      <c r="F5" s="149" t="s">
        <v>341</v>
      </c>
    </row>
    <row r="6" spans="1:6" ht="15">
      <c r="A6" s="148"/>
      <c r="B6" s="147"/>
      <c r="C6" s="146"/>
      <c r="D6" s="145"/>
      <c r="E6" s="144"/>
      <c r="F6" s="143"/>
    </row>
    <row r="8" ht="50.25" customHeight="1">
      <c r="B8" s="142" t="s">
        <v>340</v>
      </c>
    </row>
    <row r="10" spans="1:6" ht="14.25">
      <c r="A10" s="131">
        <v>1</v>
      </c>
      <c r="B10" s="132" t="s">
        <v>339</v>
      </c>
      <c r="C10" s="131" t="s">
        <v>308</v>
      </c>
      <c r="D10" s="130">
        <v>1</v>
      </c>
      <c r="E10" s="129"/>
      <c r="F10" s="129">
        <f>+D10*E10</f>
        <v>0</v>
      </c>
    </row>
    <row r="11" spans="1:6" ht="14.25">
      <c r="A11" s="131">
        <v>2</v>
      </c>
      <c r="B11" s="132" t="s">
        <v>338</v>
      </c>
      <c r="C11" s="131" t="s">
        <v>308</v>
      </c>
      <c r="D11" s="130">
        <v>1</v>
      </c>
      <c r="E11" s="129"/>
      <c r="F11" s="129">
        <f>+D11*E11</f>
        <v>0</v>
      </c>
    </row>
    <row r="12" spans="1:6" ht="14.25">
      <c r="A12" s="131">
        <v>3</v>
      </c>
      <c r="B12" s="132" t="s">
        <v>337</v>
      </c>
      <c r="C12" s="131" t="s">
        <v>308</v>
      </c>
      <c r="D12" s="130">
        <v>2</v>
      </c>
      <c r="E12" s="129"/>
      <c r="F12" s="129">
        <f>+D12*E12</f>
        <v>0</v>
      </c>
    </row>
    <row r="13" spans="1:6" ht="14.25">
      <c r="A13" s="131">
        <v>4</v>
      </c>
      <c r="B13" s="132" t="s">
        <v>336</v>
      </c>
      <c r="C13" s="131" t="s">
        <v>308</v>
      </c>
      <c r="D13" s="130">
        <v>3</v>
      </c>
      <c r="E13" s="129"/>
      <c r="F13" s="129">
        <f>+D13*E13</f>
        <v>0</v>
      </c>
    </row>
    <row r="14" spans="1:6" ht="14.25">
      <c r="A14" s="131">
        <v>5</v>
      </c>
      <c r="B14" s="132" t="s">
        <v>335</v>
      </c>
      <c r="C14" s="131" t="s">
        <v>308</v>
      </c>
      <c r="D14" s="130">
        <v>1</v>
      </c>
      <c r="E14" s="129"/>
      <c r="F14" s="129">
        <f>+D14*E14</f>
        <v>0</v>
      </c>
    </row>
    <row r="15" spans="1:6" ht="14.25">
      <c r="A15" s="131"/>
      <c r="B15" s="132"/>
      <c r="C15" s="131"/>
      <c r="D15" s="130"/>
      <c r="E15" s="129"/>
      <c r="F15" s="129"/>
    </row>
    <row r="16" spans="1:6" ht="14.25">
      <c r="A16" s="131"/>
      <c r="B16" s="137" t="s">
        <v>334</v>
      </c>
      <c r="C16" s="131"/>
      <c r="D16" s="130"/>
      <c r="E16" s="129"/>
      <c r="F16" s="129">
        <f>SUM(F10:F15)</f>
        <v>0</v>
      </c>
    </row>
    <row r="17" spans="1:6" ht="14.25">
      <c r="A17" s="131"/>
      <c r="B17" s="132"/>
      <c r="C17" s="131"/>
      <c r="D17" s="130"/>
      <c r="E17" s="129"/>
      <c r="F17" s="129"/>
    </row>
    <row r="18" spans="1:6" ht="14.25">
      <c r="A18" s="131"/>
      <c r="B18" s="137" t="s">
        <v>333</v>
      </c>
      <c r="C18" s="131"/>
      <c r="D18" s="130"/>
      <c r="E18" s="129"/>
      <c r="F18" s="129"/>
    </row>
    <row r="19" spans="1:6" ht="14.25">
      <c r="A19" s="131">
        <v>6</v>
      </c>
      <c r="B19" s="141" t="s">
        <v>332</v>
      </c>
      <c r="C19" s="131" t="s">
        <v>162</v>
      </c>
      <c r="D19" s="130">
        <v>20</v>
      </c>
      <c r="E19" s="129"/>
      <c r="F19" s="129">
        <f aca="true" t="shared" si="0" ref="F19:F31">+D19*E19</f>
        <v>0</v>
      </c>
    </row>
    <row r="20" spans="1:6" ht="25.5">
      <c r="A20" s="131">
        <v>7</v>
      </c>
      <c r="B20" s="141" t="s">
        <v>331</v>
      </c>
      <c r="C20" s="131" t="s">
        <v>312</v>
      </c>
      <c r="D20" s="130">
        <v>1</v>
      </c>
      <c r="E20" s="129"/>
      <c r="F20" s="129">
        <f t="shared" si="0"/>
        <v>0</v>
      </c>
    </row>
    <row r="21" spans="1:6" ht="25.5">
      <c r="A21" s="131">
        <v>8</v>
      </c>
      <c r="B21" s="141" t="s">
        <v>330</v>
      </c>
      <c r="C21" s="131" t="s">
        <v>312</v>
      </c>
      <c r="D21" s="130">
        <v>1</v>
      </c>
      <c r="E21" s="129"/>
      <c r="F21" s="129">
        <f t="shared" si="0"/>
        <v>0</v>
      </c>
    </row>
    <row r="22" spans="1:6" ht="38.25">
      <c r="A22" s="131">
        <v>9</v>
      </c>
      <c r="B22" s="141" t="s">
        <v>329</v>
      </c>
      <c r="C22" s="131" t="s">
        <v>312</v>
      </c>
      <c r="D22" s="130">
        <v>3</v>
      </c>
      <c r="E22" s="129"/>
      <c r="F22" s="129">
        <f t="shared" si="0"/>
        <v>0</v>
      </c>
    </row>
    <row r="23" spans="1:6" ht="25.5">
      <c r="A23" s="131">
        <v>10</v>
      </c>
      <c r="B23" s="141" t="s">
        <v>328</v>
      </c>
      <c r="C23" s="131" t="s">
        <v>312</v>
      </c>
      <c r="D23" s="130">
        <v>1</v>
      </c>
      <c r="E23" s="129"/>
      <c r="F23" s="129">
        <f t="shared" si="0"/>
        <v>0</v>
      </c>
    </row>
    <row r="24" spans="1:6" ht="25.5">
      <c r="A24" s="131">
        <v>11</v>
      </c>
      <c r="B24" s="141" t="s">
        <v>327</v>
      </c>
      <c r="C24" s="131" t="s">
        <v>308</v>
      </c>
      <c r="D24" s="130">
        <v>1</v>
      </c>
      <c r="E24" s="129"/>
      <c r="F24" s="129">
        <f t="shared" si="0"/>
        <v>0</v>
      </c>
    </row>
    <row r="25" spans="1:6" ht="14.25">
      <c r="A25" s="131">
        <v>12</v>
      </c>
      <c r="B25" s="141" t="s">
        <v>326</v>
      </c>
      <c r="C25" s="131" t="s">
        <v>308</v>
      </c>
      <c r="D25" s="130">
        <v>2</v>
      </c>
      <c r="E25" s="129"/>
      <c r="F25" s="129">
        <f t="shared" si="0"/>
        <v>0</v>
      </c>
    </row>
    <row r="26" spans="1:6" ht="25.5">
      <c r="A26" s="131">
        <v>13</v>
      </c>
      <c r="B26" s="141" t="s">
        <v>325</v>
      </c>
      <c r="C26" s="131" t="s">
        <v>162</v>
      </c>
      <c r="D26" s="130">
        <v>1</v>
      </c>
      <c r="E26" s="129"/>
      <c r="F26" s="129">
        <f t="shared" si="0"/>
        <v>0</v>
      </c>
    </row>
    <row r="27" spans="1:6" ht="40.5" customHeight="1">
      <c r="A27" s="131">
        <v>14</v>
      </c>
      <c r="B27" s="140" t="s">
        <v>324</v>
      </c>
      <c r="C27" s="131" t="s">
        <v>162</v>
      </c>
      <c r="D27" s="130">
        <v>6</v>
      </c>
      <c r="E27" s="129"/>
      <c r="F27" s="129">
        <f t="shared" si="0"/>
        <v>0</v>
      </c>
    </row>
    <row r="28" spans="1:6" ht="40.5" customHeight="1">
      <c r="A28" s="131">
        <v>15</v>
      </c>
      <c r="B28" s="140" t="s">
        <v>323</v>
      </c>
      <c r="C28" s="131" t="s">
        <v>162</v>
      </c>
      <c r="D28" s="130">
        <v>10</v>
      </c>
      <c r="E28" s="129"/>
      <c r="F28" s="129">
        <f t="shared" si="0"/>
        <v>0</v>
      </c>
    </row>
    <row r="29" spans="1:6" ht="39.75" customHeight="1">
      <c r="A29" s="131">
        <v>16</v>
      </c>
      <c r="B29" s="140" t="s">
        <v>322</v>
      </c>
      <c r="C29" s="131" t="s">
        <v>162</v>
      </c>
      <c r="D29" s="130">
        <v>10</v>
      </c>
      <c r="E29" s="129"/>
      <c r="F29" s="129">
        <f t="shared" si="0"/>
        <v>0</v>
      </c>
    </row>
    <row r="30" spans="1:6" ht="39.75" customHeight="1">
      <c r="A30" s="131">
        <v>17</v>
      </c>
      <c r="B30" s="140" t="s">
        <v>321</v>
      </c>
      <c r="C30" s="131" t="s">
        <v>162</v>
      </c>
      <c r="D30" s="130">
        <v>7</v>
      </c>
      <c r="E30" s="129"/>
      <c r="F30" s="129">
        <f t="shared" si="0"/>
        <v>0</v>
      </c>
    </row>
    <row r="31" spans="1:6" ht="15" customHeight="1">
      <c r="A31" s="131">
        <v>18</v>
      </c>
      <c r="B31" s="140" t="s">
        <v>320</v>
      </c>
      <c r="C31" s="131" t="s">
        <v>162</v>
      </c>
      <c r="D31" s="130">
        <f>SUM(D28:D30)</f>
        <v>27</v>
      </c>
      <c r="E31" s="129"/>
      <c r="F31" s="129">
        <f t="shared" si="0"/>
        <v>0</v>
      </c>
    </row>
    <row r="32" spans="1:8" ht="14.25">
      <c r="A32" s="131"/>
      <c r="B32" s="137"/>
      <c r="C32" s="131"/>
      <c r="D32" s="130"/>
      <c r="E32" s="129"/>
      <c r="F32" s="129"/>
      <c r="H32" s="124" t="s">
        <v>20</v>
      </c>
    </row>
    <row r="33" spans="1:6" ht="14.25">
      <c r="A33" s="131"/>
      <c r="B33" s="137" t="s">
        <v>319</v>
      </c>
      <c r="C33" s="131"/>
      <c r="D33" s="130"/>
      <c r="E33" s="129"/>
      <c r="F33" s="129">
        <f>SUM(F19:F32)</f>
        <v>0</v>
      </c>
    </row>
    <row r="34" spans="1:6" ht="14.25">
      <c r="A34" s="131"/>
      <c r="B34" s="137"/>
      <c r="C34" s="131"/>
      <c r="D34" s="130"/>
      <c r="E34" s="129"/>
      <c r="F34" s="129"/>
    </row>
    <row r="35" spans="1:6" ht="14.25">
      <c r="A35" s="131"/>
      <c r="B35" s="137" t="s">
        <v>318</v>
      </c>
      <c r="C35" s="131"/>
      <c r="D35" s="130"/>
      <c r="E35" s="129"/>
      <c r="F35" s="129"/>
    </row>
    <row r="36" spans="1:6" ht="25.5">
      <c r="A36" s="131">
        <v>19</v>
      </c>
      <c r="B36" s="138" t="s">
        <v>317</v>
      </c>
      <c r="C36" s="131" t="s">
        <v>308</v>
      </c>
      <c r="D36" s="130">
        <v>2</v>
      </c>
      <c r="E36" s="129"/>
      <c r="F36" s="129">
        <f aca="true" t="shared" si="1" ref="F36:F48">+D36*E36</f>
        <v>0</v>
      </c>
    </row>
    <row r="37" spans="1:6" ht="25.5">
      <c r="A37" s="131">
        <v>20</v>
      </c>
      <c r="B37" s="138" t="s">
        <v>316</v>
      </c>
      <c r="C37" s="131" t="s">
        <v>308</v>
      </c>
      <c r="D37" s="130">
        <v>5</v>
      </c>
      <c r="E37" s="129"/>
      <c r="F37" s="129">
        <f t="shared" si="1"/>
        <v>0</v>
      </c>
    </row>
    <row r="38" spans="1:6" ht="14.25">
      <c r="A38" s="131">
        <v>21</v>
      </c>
      <c r="B38" s="139" t="s">
        <v>315</v>
      </c>
      <c r="C38" s="131" t="s">
        <v>312</v>
      </c>
      <c r="D38" s="130">
        <v>3</v>
      </c>
      <c r="E38" s="129"/>
      <c r="F38" s="129">
        <f t="shared" si="1"/>
        <v>0</v>
      </c>
    </row>
    <row r="39" spans="1:6" ht="14.25">
      <c r="A39" s="131">
        <v>22</v>
      </c>
      <c r="B39" s="139" t="s">
        <v>314</v>
      </c>
      <c r="C39" s="131" t="s">
        <v>312</v>
      </c>
      <c r="D39" s="130">
        <v>2</v>
      </c>
      <c r="E39" s="129"/>
      <c r="F39" s="129">
        <f t="shared" si="1"/>
        <v>0</v>
      </c>
    </row>
    <row r="40" spans="1:6" ht="14.25">
      <c r="A40" s="131">
        <v>23</v>
      </c>
      <c r="B40" s="139" t="s">
        <v>313</v>
      </c>
      <c r="C40" s="131" t="s">
        <v>312</v>
      </c>
      <c r="D40" s="130">
        <v>2</v>
      </c>
      <c r="E40" s="129"/>
      <c r="F40" s="129">
        <f t="shared" si="1"/>
        <v>0</v>
      </c>
    </row>
    <row r="41" spans="1:6" ht="25.5">
      <c r="A41" s="131">
        <v>24</v>
      </c>
      <c r="B41" s="138" t="s">
        <v>311</v>
      </c>
      <c r="C41" s="131" t="s">
        <v>308</v>
      </c>
      <c r="D41" s="130">
        <v>6</v>
      </c>
      <c r="E41" s="129"/>
      <c r="F41" s="129">
        <f t="shared" si="1"/>
        <v>0</v>
      </c>
    </row>
    <row r="42" spans="1:6" ht="14.25">
      <c r="A42" s="131">
        <v>25</v>
      </c>
      <c r="B42" s="138" t="s">
        <v>310</v>
      </c>
      <c r="C42" s="131" t="s">
        <v>308</v>
      </c>
      <c r="D42" s="130">
        <v>15</v>
      </c>
      <c r="E42" s="129"/>
      <c r="F42" s="129">
        <f t="shared" si="1"/>
        <v>0</v>
      </c>
    </row>
    <row r="43" spans="1:6" ht="14.25">
      <c r="A43" s="131">
        <v>26</v>
      </c>
      <c r="B43" s="132" t="s">
        <v>309</v>
      </c>
      <c r="C43" s="131" t="s">
        <v>308</v>
      </c>
      <c r="D43" s="130">
        <v>8</v>
      </c>
      <c r="E43" s="129"/>
      <c r="F43" s="129">
        <f t="shared" si="1"/>
        <v>0</v>
      </c>
    </row>
    <row r="44" spans="1:6" ht="63.75">
      <c r="A44" s="131">
        <v>27</v>
      </c>
      <c r="B44" s="138" t="s">
        <v>307</v>
      </c>
      <c r="C44" s="131" t="s">
        <v>162</v>
      </c>
      <c r="D44" s="130">
        <v>16</v>
      </c>
      <c r="E44" s="129"/>
      <c r="F44" s="129">
        <f t="shared" si="1"/>
        <v>0</v>
      </c>
    </row>
    <row r="45" spans="1:6" ht="14.25">
      <c r="A45" s="131">
        <v>28</v>
      </c>
      <c r="B45" s="138" t="s">
        <v>306</v>
      </c>
      <c r="C45" s="131" t="s">
        <v>162</v>
      </c>
      <c r="D45" s="130">
        <v>9</v>
      </c>
      <c r="E45" s="129"/>
      <c r="F45" s="129">
        <f t="shared" si="1"/>
        <v>0</v>
      </c>
    </row>
    <row r="46" spans="1:6" ht="63.75">
      <c r="A46" s="131">
        <v>29</v>
      </c>
      <c r="B46" s="138" t="s">
        <v>305</v>
      </c>
      <c r="C46" s="131" t="s">
        <v>162</v>
      </c>
      <c r="D46" s="130">
        <v>9</v>
      </c>
      <c r="E46" s="129"/>
      <c r="F46" s="129">
        <f t="shared" si="1"/>
        <v>0</v>
      </c>
    </row>
    <row r="47" spans="1:6" ht="14.25" customHeight="1">
      <c r="A47" s="131">
        <v>30</v>
      </c>
      <c r="B47" s="138" t="s">
        <v>304</v>
      </c>
      <c r="C47" s="131" t="s">
        <v>162</v>
      </c>
      <c r="D47" s="130">
        <f>SUM(D44:D45)</f>
        <v>25</v>
      </c>
      <c r="E47" s="129"/>
      <c r="F47" s="129">
        <f t="shared" si="1"/>
        <v>0</v>
      </c>
    </row>
    <row r="48" spans="1:6" ht="13.5" customHeight="1">
      <c r="A48" s="131">
        <v>31</v>
      </c>
      <c r="B48" s="138" t="s">
        <v>303</v>
      </c>
      <c r="C48" s="131" t="s">
        <v>162</v>
      </c>
      <c r="D48" s="130">
        <f>SUM(D44:D45)</f>
        <v>25</v>
      </c>
      <c r="E48" s="129"/>
      <c r="F48" s="129">
        <f t="shared" si="1"/>
        <v>0</v>
      </c>
    </row>
    <row r="49" spans="1:6" ht="14.25">
      <c r="A49" s="131"/>
      <c r="B49" s="132"/>
      <c r="C49" s="131"/>
      <c r="D49" s="130"/>
      <c r="E49" s="129"/>
      <c r="F49" s="129"/>
    </row>
    <row r="50" spans="1:6" ht="14.25">
      <c r="A50" s="131"/>
      <c r="B50" s="137" t="s">
        <v>302</v>
      </c>
      <c r="C50" s="131"/>
      <c r="D50" s="130"/>
      <c r="E50" s="129"/>
      <c r="F50" s="129">
        <f>SUM(F36:F49)</f>
        <v>0</v>
      </c>
    </row>
    <row r="51" spans="1:6" ht="14.25">
      <c r="A51" s="131"/>
      <c r="B51" s="132"/>
      <c r="C51" s="131"/>
      <c r="D51" s="130"/>
      <c r="E51" s="129"/>
      <c r="F51" s="129"/>
    </row>
    <row r="52" spans="1:6" ht="14.25">
      <c r="A52" s="135"/>
      <c r="B52" s="136" t="s">
        <v>301</v>
      </c>
      <c r="C52" s="135"/>
      <c r="D52" s="134"/>
      <c r="E52" s="133"/>
      <c r="F52" s="133">
        <f>SUM(F16,F33,F50)</f>
        <v>0</v>
      </c>
    </row>
    <row r="53" spans="1:6" ht="14.25">
      <c r="A53" s="131"/>
      <c r="B53" s="132"/>
      <c r="C53" s="131"/>
      <c r="D53" s="130"/>
      <c r="E53" s="129"/>
      <c r="F53" s="129"/>
    </row>
    <row r="54" spans="1:6" ht="14.25">
      <c r="A54" s="131"/>
      <c r="B54" s="132"/>
      <c r="C54" s="131"/>
      <c r="D54" s="130"/>
      <c r="E54" s="129"/>
      <c r="F54" s="129"/>
    </row>
    <row r="55" spans="1:6" ht="14.25">
      <c r="A55" s="131"/>
      <c r="B55" s="132"/>
      <c r="C55" s="131"/>
      <c r="D55" s="130"/>
      <c r="E55" s="129"/>
      <c r="F55" s="129"/>
    </row>
    <row r="56" spans="1:6" ht="14.25">
      <c r="A56" s="131"/>
      <c r="B56" s="132"/>
      <c r="C56" s="131"/>
      <c r="D56" s="130"/>
      <c r="E56" s="129"/>
      <c r="F56" s="129"/>
    </row>
    <row r="57" spans="1:6" ht="14.25">
      <c r="A57" s="131"/>
      <c r="B57" s="132"/>
      <c r="C57" s="131"/>
      <c r="D57" s="130"/>
      <c r="E57" s="129"/>
      <c r="F57" s="129"/>
    </row>
    <row r="58" spans="1:6" ht="14.25">
      <c r="A58" s="131"/>
      <c r="B58" s="132"/>
      <c r="C58" s="131"/>
      <c r="D58" s="130"/>
      <c r="E58" s="129"/>
      <c r="F58" s="129"/>
    </row>
    <row r="59" spans="1:6" ht="14.25">
      <c r="A59" s="131"/>
      <c r="B59" s="132"/>
      <c r="C59" s="131"/>
      <c r="D59" s="130"/>
      <c r="E59" s="129"/>
      <c r="F59" s="129"/>
    </row>
    <row r="60" spans="1:6" ht="14.25">
      <c r="A60" s="131"/>
      <c r="B60" s="132"/>
      <c r="C60" s="131"/>
      <c r="D60" s="130"/>
      <c r="E60" s="129"/>
      <c r="F60" s="129"/>
    </row>
    <row r="61" spans="1:6" ht="14.25">
      <c r="A61" s="131"/>
      <c r="B61" s="132"/>
      <c r="C61" s="131"/>
      <c r="D61" s="130"/>
      <c r="E61" s="129"/>
      <c r="F61" s="129"/>
    </row>
    <row r="62" spans="1:6" ht="14.25">
      <c r="A62" s="131"/>
      <c r="B62" s="132"/>
      <c r="C62" s="131"/>
      <c r="D62" s="130"/>
      <c r="E62" s="129"/>
      <c r="F62" s="129"/>
    </row>
    <row r="63" spans="1:6" ht="14.25">
      <c r="A63" s="131"/>
      <c r="B63" s="132"/>
      <c r="C63" s="131"/>
      <c r="D63" s="130"/>
      <c r="E63" s="129"/>
      <c r="F63" s="129"/>
    </row>
    <row r="64" spans="1:6" ht="14.25">
      <c r="A64" s="131"/>
      <c r="B64" s="132"/>
      <c r="C64" s="131"/>
      <c r="D64" s="130"/>
      <c r="E64" s="129"/>
      <c r="F64" s="129"/>
    </row>
    <row r="65" spans="1:6" ht="14.25">
      <c r="A65" s="131"/>
      <c r="B65" s="132"/>
      <c r="C65" s="131"/>
      <c r="D65" s="130"/>
      <c r="E65" s="129"/>
      <c r="F65" s="129"/>
    </row>
    <row r="66" spans="1:6" ht="14.25">
      <c r="A66" s="131"/>
      <c r="B66" s="132"/>
      <c r="C66" s="131"/>
      <c r="D66" s="130"/>
      <c r="E66" s="129"/>
      <c r="F66" s="129"/>
    </row>
    <row r="67" spans="1:6" ht="14.25">
      <c r="A67" s="131"/>
      <c r="B67" s="132"/>
      <c r="C67" s="131"/>
      <c r="D67" s="130"/>
      <c r="E67" s="129"/>
      <c r="F67" s="129"/>
    </row>
    <row r="68" spans="1:6" ht="14.25">
      <c r="A68" s="131"/>
      <c r="B68" s="132"/>
      <c r="C68" s="131"/>
      <c r="D68" s="130"/>
      <c r="E68" s="129"/>
      <c r="F68" s="129"/>
    </row>
    <row r="69" spans="1:6" ht="14.25">
      <c r="A69" s="131"/>
      <c r="B69" s="132"/>
      <c r="C69" s="131"/>
      <c r="D69" s="130"/>
      <c r="E69" s="129"/>
      <c r="F69" s="129"/>
    </row>
    <row r="70" spans="1:6" ht="14.25">
      <c r="A70" s="131"/>
      <c r="B70" s="132"/>
      <c r="C70" s="131"/>
      <c r="D70" s="130"/>
      <c r="E70" s="129"/>
      <c r="F70" s="129"/>
    </row>
    <row r="71" spans="1:6" ht="14.25">
      <c r="A71" s="131"/>
      <c r="B71" s="132"/>
      <c r="C71" s="131"/>
      <c r="D71" s="130"/>
      <c r="E71" s="129"/>
      <c r="F71" s="129"/>
    </row>
    <row r="72" spans="1:6" ht="14.25">
      <c r="A72" s="131"/>
      <c r="B72" s="132"/>
      <c r="C72" s="131"/>
      <c r="D72" s="130"/>
      <c r="E72" s="129"/>
      <c r="F72" s="129"/>
    </row>
    <row r="73" spans="1:6" ht="14.25">
      <c r="A73" s="131"/>
      <c r="B73" s="132"/>
      <c r="C73" s="131"/>
      <c r="D73" s="130"/>
      <c r="E73" s="129"/>
      <c r="F73" s="129"/>
    </row>
    <row r="74" spans="1:6" ht="14.25">
      <c r="A74" s="131"/>
      <c r="B74" s="132"/>
      <c r="C74" s="131"/>
      <c r="D74" s="130"/>
      <c r="E74" s="129"/>
      <c r="F74" s="129"/>
    </row>
    <row r="75" spans="1:6" ht="14.25">
      <c r="A75" s="131"/>
      <c r="B75" s="132"/>
      <c r="C75" s="131"/>
      <c r="D75" s="130"/>
      <c r="E75" s="129"/>
      <c r="F75" s="129"/>
    </row>
    <row r="76" spans="1:6" ht="14.25">
      <c r="A76" s="131"/>
      <c r="B76" s="132"/>
      <c r="C76" s="131"/>
      <c r="D76" s="130"/>
      <c r="E76" s="129"/>
      <c r="F76" s="129"/>
    </row>
    <row r="77" spans="1:6" ht="14.25">
      <c r="A77" s="131"/>
      <c r="B77" s="132"/>
      <c r="C77" s="131"/>
      <c r="D77" s="130"/>
      <c r="E77" s="129"/>
      <c r="F77" s="129"/>
    </row>
    <row r="78" spans="1:6" ht="14.25">
      <c r="A78" s="131"/>
      <c r="B78" s="132"/>
      <c r="C78" s="131"/>
      <c r="D78" s="130"/>
      <c r="E78" s="129"/>
      <c r="F78" s="129"/>
    </row>
    <row r="79" spans="1:6" ht="14.25">
      <c r="A79" s="131"/>
      <c r="B79" s="132"/>
      <c r="C79" s="131"/>
      <c r="D79" s="130"/>
      <c r="E79" s="129"/>
      <c r="F79" s="129"/>
    </row>
    <row r="80" spans="1:6" ht="14.25">
      <c r="A80" s="131"/>
      <c r="B80" s="132"/>
      <c r="C80" s="131"/>
      <c r="D80" s="130"/>
      <c r="E80" s="129"/>
      <c r="F80" s="129"/>
    </row>
    <row r="81" spans="1:6" ht="14.25">
      <c r="A81" s="131"/>
      <c r="B81" s="132"/>
      <c r="C81" s="131"/>
      <c r="D81" s="130"/>
      <c r="E81" s="129"/>
      <c r="F81" s="129"/>
    </row>
    <row r="82" spans="1:6" ht="14.25">
      <c r="A82" s="131"/>
      <c r="B82" s="132"/>
      <c r="C82" s="131"/>
      <c r="D82" s="130"/>
      <c r="E82" s="129"/>
      <c r="F82" s="129"/>
    </row>
    <row r="83" spans="1:6" ht="14.25">
      <c r="A83" s="131"/>
      <c r="B83" s="132"/>
      <c r="C83" s="131"/>
      <c r="D83" s="130"/>
      <c r="E83" s="129"/>
      <c r="F83" s="129"/>
    </row>
    <row r="84" spans="1:6" ht="14.25">
      <c r="A84" s="131"/>
      <c r="B84" s="132"/>
      <c r="C84" s="131"/>
      <c r="D84" s="130"/>
      <c r="E84" s="129"/>
      <c r="F84" s="129"/>
    </row>
    <row r="85" spans="1:6" ht="14.25">
      <c r="A85" s="131"/>
      <c r="B85" s="132"/>
      <c r="C85" s="131"/>
      <c r="D85" s="130"/>
      <c r="E85" s="129"/>
      <c r="F85" s="129"/>
    </row>
    <row r="86" spans="1:6" ht="14.25">
      <c r="A86" s="131"/>
      <c r="B86" s="132"/>
      <c r="C86" s="131"/>
      <c r="D86" s="130"/>
      <c r="E86" s="129"/>
      <c r="F86" s="129"/>
    </row>
    <row r="87" spans="1:6" ht="14.25">
      <c r="A87" s="131"/>
      <c r="B87" s="132"/>
      <c r="C87" s="131"/>
      <c r="D87" s="130"/>
      <c r="E87" s="129"/>
      <c r="F87" s="129"/>
    </row>
    <row r="88" spans="1:6" ht="14.25">
      <c r="A88" s="131"/>
      <c r="B88" s="132"/>
      <c r="C88" s="131"/>
      <c r="D88" s="130"/>
      <c r="E88" s="129"/>
      <c r="F88" s="129"/>
    </row>
    <row r="89" spans="1:6" ht="14.25">
      <c r="A89" s="131"/>
      <c r="B89" s="132"/>
      <c r="C89" s="131"/>
      <c r="D89" s="130"/>
      <c r="E89" s="129"/>
      <c r="F89" s="129"/>
    </row>
    <row r="90" spans="1:6" ht="14.25">
      <c r="A90" s="131"/>
      <c r="B90" s="132"/>
      <c r="C90" s="131"/>
      <c r="D90" s="130"/>
      <c r="E90" s="129"/>
      <c r="F90" s="129"/>
    </row>
    <row r="91" spans="1:6" ht="14.25">
      <c r="A91" s="131"/>
      <c r="B91" s="132"/>
      <c r="C91" s="131"/>
      <c r="D91" s="130"/>
      <c r="E91" s="129"/>
      <c r="F91" s="129"/>
    </row>
    <row r="92" spans="1:6" ht="14.25">
      <c r="A92" s="131"/>
      <c r="B92" s="132"/>
      <c r="C92" s="131"/>
      <c r="D92" s="130"/>
      <c r="E92" s="129"/>
      <c r="F92" s="129"/>
    </row>
    <row r="93" spans="1:6" ht="14.25">
      <c r="A93" s="131"/>
      <c r="B93" s="132"/>
      <c r="C93" s="131"/>
      <c r="D93" s="130"/>
      <c r="E93" s="129"/>
      <c r="F93" s="129"/>
    </row>
  </sheetData>
  <sheetProtection/>
  <printOptions gridLines="1" horizontalCentered="1"/>
  <pageMargins left="0.3937007874015748" right="0.1968503937007874" top="0.984251968503937" bottom="0.7874015748031497" header="0.5118110236220472" footer="0.5118110236220472"/>
  <pageSetup fitToHeight="23" horizontalDpi="300" verticalDpi="300" orientation="portrait" paperSize="9" r:id="rId1"/>
  <headerFooter alignWithMargins="0">
    <oddHeader>&amp;RPříloha č.2</oddHeader>
    <oddFooter>&amp;C&amp;P</oddFooter>
  </headerFooter>
  <rowBreaks count="1" manualBreakCount="1">
    <brk id="3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0"/>
  <sheetViews>
    <sheetView showGridLines="0" showZeros="0" view="pageBreakPreview" zoomScaleSheetLayoutView="100" zoomScalePageLayoutView="0" workbookViewId="0" topLeftCell="A1">
      <selection activeCell="L27" sqref="L27"/>
    </sheetView>
  </sheetViews>
  <sheetFormatPr defaultColWidth="9.33203125" defaultRowHeight="13.5"/>
  <cols>
    <col min="1" max="1" width="5.16015625" style="170" customWidth="1"/>
    <col min="2" max="2" width="13.5" style="170" customWidth="1"/>
    <col min="3" max="3" width="47.16015625" style="170" customWidth="1"/>
    <col min="4" max="4" width="6.5" style="170" customWidth="1"/>
    <col min="5" max="5" width="10" style="171" customWidth="1"/>
    <col min="6" max="6" width="11.5" style="170" customWidth="1"/>
    <col min="7" max="7" width="16.16015625" style="170" customWidth="1"/>
    <col min="8" max="11" width="9.33203125" style="170" customWidth="1"/>
    <col min="12" max="12" width="88" style="170" customWidth="1"/>
    <col min="13" max="13" width="52.83203125" style="170" customWidth="1"/>
    <col min="14" max="16384" width="9.33203125" style="170" customWidth="1"/>
  </cols>
  <sheetData>
    <row r="1" spans="1:7" ht="15.75">
      <c r="A1" s="429" t="s">
        <v>112</v>
      </c>
      <c r="B1" s="429"/>
      <c r="C1" s="429"/>
      <c r="D1" s="429"/>
      <c r="E1" s="429"/>
      <c r="F1" s="429"/>
      <c r="G1" s="429"/>
    </row>
    <row r="2" spans="1:7" ht="14.25" customHeight="1" thickBot="1">
      <c r="A2" s="213"/>
      <c r="B2" s="225"/>
      <c r="C2" s="223"/>
      <c r="D2" s="223"/>
      <c r="E2" s="224"/>
      <c r="F2" s="223"/>
      <c r="G2" s="223"/>
    </row>
    <row r="3" spans="1:7" ht="13.5" thickTop="1">
      <c r="A3" s="430" t="s">
        <v>399</v>
      </c>
      <c r="B3" s="431"/>
      <c r="C3" s="222" t="s">
        <v>398</v>
      </c>
      <c r="D3" s="221"/>
      <c r="E3" s="220" t="s">
        <v>397</v>
      </c>
      <c r="F3" s="219"/>
      <c r="G3" s="218"/>
    </row>
    <row r="4" spans="1:7" ht="13.5" thickBot="1">
      <c r="A4" s="432" t="s">
        <v>396</v>
      </c>
      <c r="B4" s="433"/>
      <c r="C4" s="217" t="s">
        <v>606</v>
      </c>
      <c r="D4" s="216"/>
      <c r="E4" s="434" t="s">
        <v>388</v>
      </c>
      <c r="F4" s="435"/>
      <c r="G4" s="436"/>
    </row>
    <row r="5" spans="1:7" ht="13.5" thickTop="1">
      <c r="A5" s="215"/>
      <c r="B5" s="213"/>
      <c r="C5" s="213"/>
      <c r="D5" s="213"/>
      <c r="E5" s="214"/>
      <c r="F5" s="213"/>
      <c r="G5" s="212"/>
    </row>
    <row r="6" spans="1:7" ht="12.75">
      <c r="A6" s="211" t="s">
        <v>395</v>
      </c>
      <c r="B6" s="209" t="s">
        <v>394</v>
      </c>
      <c r="C6" s="209" t="s">
        <v>393</v>
      </c>
      <c r="D6" s="209" t="s">
        <v>116</v>
      </c>
      <c r="E6" s="210" t="s">
        <v>392</v>
      </c>
      <c r="F6" s="209" t="s">
        <v>391</v>
      </c>
      <c r="G6" s="208" t="s">
        <v>390</v>
      </c>
    </row>
    <row r="7" spans="1:15" ht="12.75">
      <c r="A7" s="207" t="s">
        <v>389</v>
      </c>
      <c r="B7" s="206"/>
      <c r="C7" s="205" t="s">
        <v>388</v>
      </c>
      <c r="D7" s="204"/>
      <c r="E7" s="203"/>
      <c r="F7" s="203"/>
      <c r="G7" s="202"/>
      <c r="H7" s="201"/>
      <c r="I7" s="201"/>
      <c r="O7" s="180"/>
    </row>
    <row r="8" spans="1:104" ht="12.75">
      <c r="A8" s="193">
        <v>1</v>
      </c>
      <c r="B8" s="192"/>
      <c r="C8" s="191" t="s">
        <v>387</v>
      </c>
      <c r="D8" s="190" t="s">
        <v>312</v>
      </c>
      <c r="E8" s="189">
        <v>4</v>
      </c>
      <c r="F8" s="189"/>
      <c r="G8" s="188"/>
      <c r="O8" s="180"/>
      <c r="AZ8" s="170">
        <v>4</v>
      </c>
      <c r="BA8" s="170">
        <f aca="true" t="shared" si="0" ref="BA8:BA35">IF(AZ8=1,G8,0)</f>
        <v>0</v>
      </c>
      <c r="BB8" s="170">
        <f aca="true" t="shared" si="1" ref="BB8:BB35">IF(AZ8=2,G8,0)</f>
        <v>0</v>
      </c>
      <c r="BC8" s="170">
        <f aca="true" t="shared" si="2" ref="BC8:BC35">IF(AZ8=3,G8,0)</f>
        <v>0</v>
      </c>
      <c r="BD8" s="170">
        <f aca="true" t="shared" si="3" ref="BD8:BD35">IF(AZ8=4,G8,0)</f>
        <v>0</v>
      </c>
      <c r="BE8" s="170">
        <f aca="true" t="shared" si="4" ref="BE8:BE35">IF(AZ8=5,G8,0)</f>
        <v>0</v>
      </c>
      <c r="CA8" s="180">
        <v>1</v>
      </c>
      <c r="CB8" s="180">
        <v>9</v>
      </c>
      <c r="CZ8" s="170">
        <v>4E-05</v>
      </c>
    </row>
    <row r="9" spans="1:104" ht="12.75">
      <c r="A9" s="193">
        <v>2</v>
      </c>
      <c r="B9" s="192"/>
      <c r="C9" s="191" t="s">
        <v>386</v>
      </c>
      <c r="D9" s="190" t="s">
        <v>312</v>
      </c>
      <c r="E9" s="189">
        <v>4</v>
      </c>
      <c r="F9" s="189"/>
      <c r="G9" s="188"/>
      <c r="O9" s="180"/>
      <c r="AZ9" s="170">
        <v>4</v>
      </c>
      <c r="BA9" s="170">
        <f t="shared" si="0"/>
        <v>0</v>
      </c>
      <c r="BB9" s="170">
        <f t="shared" si="1"/>
        <v>0</v>
      </c>
      <c r="BC9" s="170">
        <f t="shared" si="2"/>
        <v>0</v>
      </c>
      <c r="BD9" s="170">
        <f t="shared" si="3"/>
        <v>0</v>
      </c>
      <c r="BE9" s="170">
        <f t="shared" si="4"/>
        <v>0</v>
      </c>
      <c r="CA9" s="180">
        <v>1</v>
      </c>
      <c r="CB9" s="180">
        <v>9</v>
      </c>
      <c r="CZ9" s="170">
        <v>6E-05</v>
      </c>
    </row>
    <row r="10" spans="1:104" ht="12.75">
      <c r="A10" s="193">
        <v>3</v>
      </c>
      <c r="B10" s="192"/>
      <c r="C10" s="191" t="s">
        <v>385</v>
      </c>
      <c r="D10" s="190" t="s">
        <v>312</v>
      </c>
      <c r="E10" s="189">
        <v>3</v>
      </c>
      <c r="F10" s="189"/>
      <c r="G10" s="188"/>
      <c r="O10" s="180"/>
      <c r="AZ10" s="170">
        <v>4</v>
      </c>
      <c r="BA10" s="170">
        <f t="shared" si="0"/>
        <v>0</v>
      </c>
      <c r="BB10" s="170">
        <f t="shared" si="1"/>
        <v>0</v>
      </c>
      <c r="BC10" s="170">
        <f t="shared" si="2"/>
        <v>0</v>
      </c>
      <c r="BD10" s="170">
        <f t="shared" si="3"/>
        <v>0</v>
      </c>
      <c r="BE10" s="170">
        <f t="shared" si="4"/>
        <v>0</v>
      </c>
      <c r="CA10" s="180">
        <v>1</v>
      </c>
      <c r="CB10" s="180">
        <v>9</v>
      </c>
      <c r="CZ10" s="170">
        <v>0.00011</v>
      </c>
    </row>
    <row r="11" spans="1:104" ht="12.75">
      <c r="A11" s="193">
        <v>4</v>
      </c>
      <c r="B11" s="192"/>
      <c r="C11" s="191" t="s">
        <v>384</v>
      </c>
      <c r="D11" s="190" t="s">
        <v>312</v>
      </c>
      <c r="E11" s="189">
        <v>2</v>
      </c>
      <c r="F11" s="189"/>
      <c r="G11" s="188"/>
      <c r="O11" s="180"/>
      <c r="AZ11" s="170">
        <v>4</v>
      </c>
      <c r="BA11" s="170">
        <f t="shared" si="0"/>
        <v>0</v>
      </c>
      <c r="BB11" s="170">
        <f t="shared" si="1"/>
        <v>0</v>
      </c>
      <c r="BC11" s="170">
        <f t="shared" si="2"/>
        <v>0</v>
      </c>
      <c r="BD11" s="170">
        <f t="shared" si="3"/>
        <v>0</v>
      </c>
      <c r="BE11" s="170">
        <f t="shared" si="4"/>
        <v>0</v>
      </c>
      <c r="CA11" s="180">
        <v>1</v>
      </c>
      <c r="CB11" s="180">
        <v>9</v>
      </c>
      <c r="CZ11" s="170">
        <v>0.00012</v>
      </c>
    </row>
    <row r="12" spans="1:104" ht="12.75">
      <c r="A12" s="193">
        <v>5</v>
      </c>
      <c r="B12" s="192"/>
      <c r="C12" s="191" t="s">
        <v>383</v>
      </c>
      <c r="D12" s="190" t="s">
        <v>312</v>
      </c>
      <c r="E12" s="189">
        <v>4</v>
      </c>
      <c r="F12" s="189"/>
      <c r="G12" s="188"/>
      <c r="O12" s="180"/>
      <c r="AZ12" s="170">
        <v>4</v>
      </c>
      <c r="BA12" s="170">
        <f t="shared" si="0"/>
        <v>0</v>
      </c>
      <c r="BB12" s="170">
        <f t="shared" si="1"/>
        <v>0</v>
      </c>
      <c r="BC12" s="170">
        <f t="shared" si="2"/>
        <v>0</v>
      </c>
      <c r="BD12" s="170">
        <f t="shared" si="3"/>
        <v>0</v>
      </c>
      <c r="BE12" s="170">
        <f t="shared" si="4"/>
        <v>0</v>
      </c>
      <c r="CA12" s="180">
        <v>1</v>
      </c>
      <c r="CB12" s="180">
        <v>9</v>
      </c>
      <c r="CZ12" s="170">
        <v>0.00032</v>
      </c>
    </row>
    <row r="13" spans="1:104" ht="12.75">
      <c r="A13" s="193">
        <v>6</v>
      </c>
      <c r="B13" s="192"/>
      <c r="C13" s="191" t="s">
        <v>382</v>
      </c>
      <c r="D13" s="190" t="s">
        <v>312</v>
      </c>
      <c r="E13" s="189">
        <v>1</v>
      </c>
      <c r="F13" s="194"/>
      <c r="G13" s="199"/>
      <c r="O13" s="180"/>
      <c r="AZ13" s="170">
        <v>4</v>
      </c>
      <c r="BA13" s="170">
        <f t="shared" si="0"/>
        <v>0</v>
      </c>
      <c r="BB13" s="170">
        <f t="shared" si="1"/>
        <v>0</v>
      </c>
      <c r="BC13" s="170">
        <f t="shared" si="2"/>
        <v>0</v>
      </c>
      <c r="BD13" s="170">
        <f t="shared" si="3"/>
        <v>0</v>
      </c>
      <c r="BE13" s="170">
        <f t="shared" si="4"/>
        <v>0</v>
      </c>
      <c r="CA13" s="180">
        <v>1</v>
      </c>
      <c r="CB13" s="180">
        <v>9</v>
      </c>
      <c r="CZ13" s="170">
        <v>0.00077</v>
      </c>
    </row>
    <row r="14" spans="1:104" ht="12.75">
      <c r="A14" s="193">
        <v>7</v>
      </c>
      <c r="B14" s="192"/>
      <c r="C14" s="191" t="s">
        <v>381</v>
      </c>
      <c r="D14" s="190" t="s">
        <v>312</v>
      </c>
      <c r="E14" s="189">
        <v>2</v>
      </c>
      <c r="F14" s="194"/>
      <c r="G14" s="199"/>
      <c r="O14" s="180"/>
      <c r="AZ14" s="170">
        <v>4</v>
      </c>
      <c r="BA14" s="170">
        <f t="shared" si="0"/>
        <v>0</v>
      </c>
      <c r="BB14" s="170">
        <f t="shared" si="1"/>
        <v>0</v>
      </c>
      <c r="BC14" s="170">
        <f t="shared" si="2"/>
        <v>0</v>
      </c>
      <c r="BD14" s="170">
        <f t="shared" si="3"/>
        <v>0</v>
      </c>
      <c r="BE14" s="170">
        <f t="shared" si="4"/>
        <v>0</v>
      </c>
      <c r="CA14" s="180">
        <v>1</v>
      </c>
      <c r="CB14" s="180">
        <v>9</v>
      </c>
      <c r="CZ14" s="170">
        <v>4E-05</v>
      </c>
    </row>
    <row r="15" spans="1:104" ht="12.75">
      <c r="A15" s="193">
        <v>8</v>
      </c>
      <c r="B15" s="192"/>
      <c r="C15" s="191" t="s">
        <v>380</v>
      </c>
      <c r="D15" s="190" t="s">
        <v>312</v>
      </c>
      <c r="E15" s="200">
        <v>2</v>
      </c>
      <c r="F15" s="194"/>
      <c r="G15" s="199"/>
      <c r="O15" s="180"/>
      <c r="AZ15" s="170">
        <v>4</v>
      </c>
      <c r="BA15" s="170">
        <f t="shared" si="0"/>
        <v>0</v>
      </c>
      <c r="BB15" s="170">
        <f t="shared" si="1"/>
        <v>0</v>
      </c>
      <c r="BC15" s="170">
        <f t="shared" si="2"/>
        <v>0</v>
      </c>
      <c r="BD15" s="170">
        <f t="shared" si="3"/>
        <v>0</v>
      </c>
      <c r="BE15" s="170">
        <f t="shared" si="4"/>
        <v>0</v>
      </c>
      <c r="CA15" s="180">
        <v>1</v>
      </c>
      <c r="CB15" s="180">
        <v>9</v>
      </c>
      <c r="CZ15" s="170">
        <v>0.00018</v>
      </c>
    </row>
    <row r="16" spans="1:104" ht="12.75">
      <c r="A16" s="193">
        <v>9</v>
      </c>
      <c r="B16" s="192"/>
      <c r="C16" s="191" t="s">
        <v>379</v>
      </c>
      <c r="D16" s="190" t="s">
        <v>312</v>
      </c>
      <c r="E16" s="200">
        <v>29</v>
      </c>
      <c r="F16" s="194"/>
      <c r="G16" s="199"/>
      <c r="O16" s="180"/>
      <c r="AZ16" s="170">
        <v>4</v>
      </c>
      <c r="BA16" s="170">
        <f t="shared" si="0"/>
        <v>0</v>
      </c>
      <c r="BB16" s="170">
        <f t="shared" si="1"/>
        <v>0</v>
      </c>
      <c r="BC16" s="170">
        <f t="shared" si="2"/>
        <v>0</v>
      </c>
      <c r="BD16" s="170">
        <f t="shared" si="3"/>
        <v>0</v>
      </c>
      <c r="BE16" s="170">
        <f t="shared" si="4"/>
        <v>0</v>
      </c>
      <c r="CA16" s="180">
        <v>1</v>
      </c>
      <c r="CB16" s="180">
        <v>9</v>
      </c>
      <c r="CZ16" s="170">
        <v>0.00046</v>
      </c>
    </row>
    <row r="17" spans="1:104" ht="12.75">
      <c r="A17" s="193">
        <v>10</v>
      </c>
      <c r="B17" s="192"/>
      <c r="C17" s="191" t="s">
        <v>378</v>
      </c>
      <c r="D17" s="190" t="s">
        <v>312</v>
      </c>
      <c r="E17" s="189">
        <v>4</v>
      </c>
      <c r="F17" s="194"/>
      <c r="G17" s="199"/>
      <c r="O17" s="180"/>
      <c r="AZ17" s="170">
        <v>4</v>
      </c>
      <c r="BA17" s="170">
        <f t="shared" si="0"/>
        <v>0</v>
      </c>
      <c r="BB17" s="170">
        <f t="shared" si="1"/>
        <v>0</v>
      </c>
      <c r="BC17" s="170">
        <f t="shared" si="2"/>
        <v>0</v>
      </c>
      <c r="BD17" s="170">
        <f t="shared" si="3"/>
        <v>0</v>
      </c>
      <c r="BE17" s="170">
        <f t="shared" si="4"/>
        <v>0</v>
      </c>
      <c r="CA17" s="180">
        <v>1</v>
      </c>
      <c r="CB17" s="180">
        <v>9</v>
      </c>
      <c r="CZ17" s="170">
        <v>4E-05</v>
      </c>
    </row>
    <row r="18" spans="1:104" ht="12.75">
      <c r="A18" s="193">
        <v>11</v>
      </c>
      <c r="B18" s="192"/>
      <c r="C18" s="191" t="s">
        <v>377</v>
      </c>
      <c r="D18" s="190" t="s">
        <v>312</v>
      </c>
      <c r="E18" s="189">
        <v>34</v>
      </c>
      <c r="F18" s="194"/>
      <c r="G18" s="199"/>
      <c r="O18" s="180"/>
      <c r="AZ18" s="170">
        <v>4</v>
      </c>
      <c r="BA18" s="170">
        <f t="shared" si="0"/>
        <v>0</v>
      </c>
      <c r="BB18" s="170">
        <f t="shared" si="1"/>
        <v>0</v>
      </c>
      <c r="BC18" s="170">
        <f t="shared" si="2"/>
        <v>0</v>
      </c>
      <c r="BD18" s="170">
        <f t="shared" si="3"/>
        <v>0</v>
      </c>
      <c r="BE18" s="170">
        <f t="shared" si="4"/>
        <v>0</v>
      </c>
      <c r="CA18" s="180">
        <v>1</v>
      </c>
      <c r="CB18" s="180">
        <v>9</v>
      </c>
      <c r="CZ18" s="170">
        <v>0.00032</v>
      </c>
    </row>
    <row r="19" spans="1:104" ht="12.75">
      <c r="A19" s="193">
        <v>12</v>
      </c>
      <c r="B19" s="192"/>
      <c r="C19" s="191" t="s">
        <v>376</v>
      </c>
      <c r="D19" s="190" t="s">
        <v>312</v>
      </c>
      <c r="E19" s="189">
        <v>17</v>
      </c>
      <c r="F19" s="194"/>
      <c r="G19" s="199"/>
      <c r="O19" s="180"/>
      <c r="AZ19" s="170">
        <v>4</v>
      </c>
      <c r="BA19" s="170">
        <f t="shared" si="0"/>
        <v>0</v>
      </c>
      <c r="BB19" s="170">
        <f t="shared" si="1"/>
        <v>0</v>
      </c>
      <c r="BC19" s="170">
        <f t="shared" si="2"/>
        <v>0</v>
      </c>
      <c r="BD19" s="170">
        <f t="shared" si="3"/>
        <v>0</v>
      </c>
      <c r="BE19" s="170">
        <f t="shared" si="4"/>
        <v>0</v>
      </c>
      <c r="CA19" s="180">
        <v>1</v>
      </c>
      <c r="CB19" s="180">
        <v>9</v>
      </c>
      <c r="CZ19" s="170">
        <v>0</v>
      </c>
    </row>
    <row r="20" spans="1:104" ht="12.75">
      <c r="A20" s="193">
        <v>13</v>
      </c>
      <c r="B20" s="192"/>
      <c r="C20" s="191" t="s">
        <v>375</v>
      </c>
      <c r="D20" s="190" t="s">
        <v>162</v>
      </c>
      <c r="E20" s="189">
        <v>20</v>
      </c>
      <c r="F20" s="194"/>
      <c r="G20" s="199"/>
      <c r="O20" s="180"/>
      <c r="AZ20" s="170">
        <v>4</v>
      </c>
      <c r="BA20" s="170">
        <f t="shared" si="0"/>
        <v>0</v>
      </c>
      <c r="BB20" s="170">
        <f t="shared" si="1"/>
        <v>0</v>
      </c>
      <c r="BC20" s="170">
        <f t="shared" si="2"/>
        <v>0</v>
      </c>
      <c r="BD20" s="170">
        <f t="shared" si="3"/>
        <v>0</v>
      </c>
      <c r="BE20" s="170">
        <f t="shared" si="4"/>
        <v>0</v>
      </c>
      <c r="CA20" s="180">
        <v>1</v>
      </c>
      <c r="CB20" s="180">
        <v>9</v>
      </c>
      <c r="CZ20" s="170">
        <v>0</v>
      </c>
    </row>
    <row r="21" spans="1:104" ht="12.75">
      <c r="A21" s="193">
        <v>14</v>
      </c>
      <c r="B21" s="192"/>
      <c r="C21" s="191" t="s">
        <v>374</v>
      </c>
      <c r="D21" s="190" t="s">
        <v>162</v>
      </c>
      <c r="E21" s="189">
        <v>350</v>
      </c>
      <c r="F21" s="194"/>
      <c r="G21" s="199"/>
      <c r="O21" s="180"/>
      <c r="AZ21" s="170">
        <v>4</v>
      </c>
      <c r="BA21" s="170">
        <f t="shared" si="0"/>
        <v>0</v>
      </c>
      <c r="BB21" s="170">
        <f t="shared" si="1"/>
        <v>0</v>
      </c>
      <c r="BC21" s="170">
        <f t="shared" si="2"/>
        <v>0</v>
      </c>
      <c r="BD21" s="170">
        <f t="shared" si="3"/>
        <v>0</v>
      </c>
      <c r="BE21" s="170">
        <f t="shared" si="4"/>
        <v>0</v>
      </c>
      <c r="CA21" s="180">
        <v>1</v>
      </c>
      <c r="CB21" s="180">
        <v>9</v>
      </c>
      <c r="CZ21" s="170">
        <v>0.0021</v>
      </c>
    </row>
    <row r="22" spans="1:104" ht="12.75">
      <c r="A22" s="193">
        <v>15</v>
      </c>
      <c r="B22" s="192"/>
      <c r="C22" s="191" t="s">
        <v>373</v>
      </c>
      <c r="D22" s="190" t="s">
        <v>162</v>
      </c>
      <c r="E22" s="189">
        <v>60</v>
      </c>
      <c r="F22" s="194"/>
      <c r="G22" s="199"/>
      <c r="O22" s="180"/>
      <c r="AZ22" s="170">
        <v>4</v>
      </c>
      <c r="BA22" s="170">
        <f t="shared" si="0"/>
        <v>0</v>
      </c>
      <c r="BB22" s="170">
        <f t="shared" si="1"/>
        <v>0</v>
      </c>
      <c r="BC22" s="170">
        <f t="shared" si="2"/>
        <v>0</v>
      </c>
      <c r="BD22" s="170">
        <f t="shared" si="3"/>
        <v>0</v>
      </c>
      <c r="BE22" s="170">
        <f t="shared" si="4"/>
        <v>0</v>
      </c>
      <c r="CA22" s="180">
        <v>1</v>
      </c>
      <c r="CB22" s="180">
        <v>9</v>
      </c>
      <c r="CZ22" s="170">
        <v>0</v>
      </c>
    </row>
    <row r="23" spans="1:104" ht="12.75">
      <c r="A23" s="193">
        <v>15</v>
      </c>
      <c r="B23" s="192"/>
      <c r="C23" s="191" t="s">
        <v>372</v>
      </c>
      <c r="D23" s="190" t="s">
        <v>162</v>
      </c>
      <c r="E23" s="189">
        <v>50</v>
      </c>
      <c r="F23" s="194"/>
      <c r="G23" s="199"/>
      <c r="O23" s="180"/>
      <c r="AZ23" s="170">
        <v>4</v>
      </c>
      <c r="BA23" s="170">
        <f t="shared" si="0"/>
        <v>0</v>
      </c>
      <c r="BB23" s="170">
        <f t="shared" si="1"/>
        <v>0</v>
      </c>
      <c r="BC23" s="170">
        <f t="shared" si="2"/>
        <v>0</v>
      </c>
      <c r="BD23" s="170">
        <f t="shared" si="3"/>
        <v>0</v>
      </c>
      <c r="BE23" s="170">
        <f t="shared" si="4"/>
        <v>0</v>
      </c>
      <c r="CA23" s="180">
        <v>1</v>
      </c>
      <c r="CB23" s="180">
        <v>9</v>
      </c>
      <c r="CZ23" s="170">
        <v>0.00105</v>
      </c>
    </row>
    <row r="24" spans="1:104" ht="12.75">
      <c r="A24" s="193">
        <v>16</v>
      </c>
      <c r="B24" s="192"/>
      <c r="C24" s="191" t="s">
        <v>371</v>
      </c>
      <c r="D24" s="195" t="s">
        <v>162</v>
      </c>
      <c r="E24" s="194">
        <v>400</v>
      </c>
      <c r="F24" s="194"/>
      <c r="G24" s="188"/>
      <c r="O24" s="180"/>
      <c r="AZ24" s="170">
        <v>4</v>
      </c>
      <c r="BA24" s="170">
        <f t="shared" si="0"/>
        <v>0</v>
      </c>
      <c r="BB24" s="170">
        <f t="shared" si="1"/>
        <v>0</v>
      </c>
      <c r="BC24" s="170">
        <f t="shared" si="2"/>
        <v>0</v>
      </c>
      <c r="BD24" s="170">
        <f t="shared" si="3"/>
        <v>0</v>
      </c>
      <c r="BE24" s="170">
        <f t="shared" si="4"/>
        <v>0</v>
      </c>
      <c r="CA24" s="180">
        <v>1</v>
      </c>
      <c r="CB24" s="180">
        <v>9</v>
      </c>
      <c r="CZ24" s="170">
        <v>0.00105</v>
      </c>
    </row>
    <row r="25" spans="1:104" ht="12.75">
      <c r="A25" s="193">
        <v>17</v>
      </c>
      <c r="B25" s="192"/>
      <c r="C25" s="191" t="s">
        <v>370</v>
      </c>
      <c r="D25" s="195" t="s">
        <v>162</v>
      </c>
      <c r="E25" s="189">
        <v>240</v>
      </c>
      <c r="F25" s="194"/>
      <c r="G25" s="188"/>
      <c r="O25" s="180"/>
      <c r="AZ25" s="170">
        <v>4</v>
      </c>
      <c r="BA25" s="170">
        <f t="shared" si="0"/>
        <v>0</v>
      </c>
      <c r="BB25" s="170">
        <f t="shared" si="1"/>
        <v>0</v>
      </c>
      <c r="BC25" s="170">
        <f t="shared" si="2"/>
        <v>0</v>
      </c>
      <c r="BD25" s="170">
        <f t="shared" si="3"/>
        <v>0</v>
      </c>
      <c r="BE25" s="170">
        <f t="shared" si="4"/>
        <v>0</v>
      </c>
      <c r="CA25" s="180">
        <v>1</v>
      </c>
      <c r="CB25" s="180">
        <v>9</v>
      </c>
      <c r="CZ25" s="170">
        <v>0</v>
      </c>
    </row>
    <row r="26" spans="1:104" ht="12.75">
      <c r="A26" s="193">
        <v>18</v>
      </c>
      <c r="B26" s="192"/>
      <c r="C26" s="191" t="s">
        <v>369</v>
      </c>
      <c r="D26" s="195" t="s">
        <v>162</v>
      </c>
      <c r="E26" s="189">
        <v>50</v>
      </c>
      <c r="F26" s="194"/>
      <c r="G26" s="188"/>
      <c r="O26" s="180"/>
      <c r="AZ26" s="170">
        <v>4</v>
      </c>
      <c r="BA26" s="170">
        <f t="shared" si="0"/>
        <v>0</v>
      </c>
      <c r="BB26" s="170">
        <f t="shared" si="1"/>
        <v>0</v>
      </c>
      <c r="BC26" s="170">
        <f t="shared" si="2"/>
        <v>0</v>
      </c>
      <c r="BD26" s="170">
        <f t="shared" si="3"/>
        <v>0</v>
      </c>
      <c r="BE26" s="170">
        <f t="shared" si="4"/>
        <v>0</v>
      </c>
      <c r="CA26" s="180">
        <v>1</v>
      </c>
      <c r="CB26" s="180">
        <v>9</v>
      </c>
      <c r="CZ26" s="170">
        <v>0</v>
      </c>
    </row>
    <row r="27" spans="1:104" ht="12.75">
      <c r="A27" s="193">
        <v>19</v>
      </c>
      <c r="B27" s="192"/>
      <c r="C27" s="191" t="s">
        <v>368</v>
      </c>
      <c r="D27" s="195" t="s">
        <v>162</v>
      </c>
      <c r="E27" s="189">
        <v>50</v>
      </c>
      <c r="F27" s="194"/>
      <c r="G27" s="188"/>
      <c r="O27" s="180"/>
      <c r="AZ27" s="170">
        <v>4</v>
      </c>
      <c r="BA27" s="170">
        <f t="shared" si="0"/>
        <v>0</v>
      </c>
      <c r="BB27" s="170">
        <f t="shared" si="1"/>
        <v>0</v>
      </c>
      <c r="BC27" s="170">
        <f t="shared" si="2"/>
        <v>0</v>
      </c>
      <c r="BD27" s="170">
        <f t="shared" si="3"/>
        <v>0</v>
      </c>
      <c r="BE27" s="170">
        <f t="shared" si="4"/>
        <v>0</v>
      </c>
      <c r="CA27" s="180">
        <v>1</v>
      </c>
      <c r="CB27" s="180">
        <v>9</v>
      </c>
      <c r="CZ27" s="170">
        <v>0</v>
      </c>
    </row>
    <row r="28" spans="1:104" ht="12.75">
      <c r="A28" s="193">
        <v>20</v>
      </c>
      <c r="B28" s="192"/>
      <c r="C28" s="191" t="s">
        <v>367</v>
      </c>
      <c r="D28" s="190" t="s">
        <v>162</v>
      </c>
      <c r="E28" s="189">
        <v>100</v>
      </c>
      <c r="F28" s="189"/>
      <c r="G28" s="188"/>
      <c r="O28" s="180"/>
      <c r="AZ28" s="170">
        <v>4</v>
      </c>
      <c r="BA28" s="170">
        <f t="shared" si="0"/>
        <v>0</v>
      </c>
      <c r="BB28" s="170">
        <f t="shared" si="1"/>
        <v>0</v>
      </c>
      <c r="BC28" s="170">
        <f t="shared" si="2"/>
        <v>0</v>
      </c>
      <c r="BD28" s="170">
        <f t="shared" si="3"/>
        <v>0</v>
      </c>
      <c r="BE28" s="170">
        <f t="shared" si="4"/>
        <v>0</v>
      </c>
      <c r="CA28" s="180">
        <v>1</v>
      </c>
      <c r="CB28" s="180">
        <v>9</v>
      </c>
      <c r="CZ28" s="170">
        <v>0</v>
      </c>
    </row>
    <row r="29" spans="1:104" ht="12.75">
      <c r="A29" s="193">
        <v>21</v>
      </c>
      <c r="B29" s="192"/>
      <c r="C29" s="191" t="s">
        <v>366</v>
      </c>
      <c r="D29" s="190" t="s">
        <v>162</v>
      </c>
      <c r="E29" s="189">
        <v>10</v>
      </c>
      <c r="F29" s="189"/>
      <c r="G29" s="188"/>
      <c r="O29" s="180"/>
      <c r="AZ29" s="170">
        <v>4</v>
      </c>
      <c r="BA29" s="170">
        <f t="shared" si="0"/>
        <v>0</v>
      </c>
      <c r="BB29" s="170">
        <f t="shared" si="1"/>
        <v>0</v>
      </c>
      <c r="BC29" s="170">
        <f t="shared" si="2"/>
        <v>0</v>
      </c>
      <c r="BD29" s="170">
        <f t="shared" si="3"/>
        <v>0</v>
      </c>
      <c r="BE29" s="170">
        <f t="shared" si="4"/>
        <v>0</v>
      </c>
      <c r="CA29" s="180">
        <v>1</v>
      </c>
      <c r="CB29" s="180">
        <v>9</v>
      </c>
      <c r="CZ29" s="170">
        <v>0</v>
      </c>
    </row>
    <row r="30" spans="1:104" ht="12.75">
      <c r="A30" s="193">
        <v>22</v>
      </c>
      <c r="B30" s="192"/>
      <c r="C30" s="198" t="s">
        <v>365</v>
      </c>
      <c r="D30" s="195" t="s">
        <v>312</v>
      </c>
      <c r="E30" s="194">
        <v>1</v>
      </c>
      <c r="F30" s="189"/>
      <c r="G30" s="188"/>
      <c r="O30" s="180"/>
      <c r="AZ30" s="170">
        <v>4</v>
      </c>
      <c r="BA30" s="170">
        <f t="shared" si="0"/>
        <v>0</v>
      </c>
      <c r="BB30" s="170">
        <f t="shared" si="1"/>
        <v>0</v>
      </c>
      <c r="BC30" s="170">
        <f t="shared" si="2"/>
        <v>0</v>
      </c>
      <c r="BD30" s="170">
        <f t="shared" si="3"/>
        <v>0</v>
      </c>
      <c r="BE30" s="170">
        <f t="shared" si="4"/>
        <v>0</v>
      </c>
      <c r="CA30" s="180">
        <v>1</v>
      </c>
      <c r="CB30" s="180">
        <v>0</v>
      </c>
      <c r="CZ30" s="170">
        <v>0</v>
      </c>
    </row>
    <row r="31" spans="1:104" ht="12.75">
      <c r="A31" s="193">
        <v>23</v>
      </c>
      <c r="B31" s="192"/>
      <c r="C31" s="197" t="s">
        <v>364</v>
      </c>
      <c r="D31" s="195" t="s">
        <v>162</v>
      </c>
      <c r="E31" s="194">
        <v>2</v>
      </c>
      <c r="F31" s="189"/>
      <c r="G31" s="188"/>
      <c r="O31" s="180"/>
      <c r="AZ31" s="170">
        <v>4</v>
      </c>
      <c r="BA31" s="170">
        <f t="shared" si="0"/>
        <v>0</v>
      </c>
      <c r="BB31" s="170">
        <f t="shared" si="1"/>
        <v>0</v>
      </c>
      <c r="BC31" s="170">
        <f t="shared" si="2"/>
        <v>0</v>
      </c>
      <c r="BD31" s="170">
        <f t="shared" si="3"/>
        <v>0</v>
      </c>
      <c r="BE31" s="170">
        <f t="shared" si="4"/>
        <v>0</v>
      </c>
      <c r="CA31" s="180">
        <v>1</v>
      </c>
      <c r="CB31" s="180">
        <v>0</v>
      </c>
      <c r="CZ31" s="170">
        <v>0</v>
      </c>
    </row>
    <row r="32" spans="1:104" ht="12.75">
      <c r="A32" s="193">
        <v>24</v>
      </c>
      <c r="B32" s="192"/>
      <c r="C32" s="197" t="s">
        <v>363</v>
      </c>
      <c r="D32" s="195" t="s">
        <v>312</v>
      </c>
      <c r="E32" s="194">
        <v>1</v>
      </c>
      <c r="F32" s="189"/>
      <c r="G32" s="188"/>
      <c r="O32" s="180"/>
      <c r="AZ32" s="170">
        <v>4</v>
      </c>
      <c r="BA32" s="170">
        <f t="shared" si="0"/>
        <v>0</v>
      </c>
      <c r="BB32" s="170">
        <f t="shared" si="1"/>
        <v>0</v>
      </c>
      <c r="BC32" s="170">
        <f t="shared" si="2"/>
        <v>0</v>
      </c>
      <c r="BD32" s="170">
        <f t="shared" si="3"/>
        <v>0</v>
      </c>
      <c r="BE32" s="170">
        <f t="shared" si="4"/>
        <v>0</v>
      </c>
      <c r="CA32" s="180">
        <v>1</v>
      </c>
      <c r="CB32" s="180">
        <v>9</v>
      </c>
      <c r="CZ32" s="170">
        <v>4E-05</v>
      </c>
    </row>
    <row r="33" spans="1:104" ht="12.75">
      <c r="A33" s="193">
        <v>25</v>
      </c>
      <c r="B33" s="192"/>
      <c r="C33" s="196" t="s">
        <v>362</v>
      </c>
      <c r="D33" s="195" t="s">
        <v>361</v>
      </c>
      <c r="E33" s="194">
        <v>20</v>
      </c>
      <c r="F33" s="189"/>
      <c r="G33" s="188"/>
      <c r="O33" s="180"/>
      <c r="AZ33" s="170">
        <v>4</v>
      </c>
      <c r="BA33" s="170">
        <f t="shared" si="0"/>
        <v>0</v>
      </c>
      <c r="BB33" s="170">
        <f t="shared" si="1"/>
        <v>0</v>
      </c>
      <c r="BC33" s="170">
        <f t="shared" si="2"/>
        <v>0</v>
      </c>
      <c r="BD33" s="170">
        <f t="shared" si="3"/>
        <v>0</v>
      </c>
      <c r="BE33" s="170">
        <f t="shared" si="4"/>
        <v>0</v>
      </c>
      <c r="CA33" s="180">
        <v>1</v>
      </c>
      <c r="CB33" s="180">
        <v>9</v>
      </c>
      <c r="CZ33" s="170">
        <v>4E-05</v>
      </c>
    </row>
    <row r="34" spans="1:104" ht="12.75">
      <c r="A34" s="193">
        <v>26</v>
      </c>
      <c r="B34" s="192"/>
      <c r="C34" s="191" t="s">
        <v>360</v>
      </c>
      <c r="D34" s="190" t="s">
        <v>158</v>
      </c>
      <c r="E34" s="189">
        <v>1</v>
      </c>
      <c r="F34" s="189"/>
      <c r="G34" s="188"/>
      <c r="O34" s="180"/>
      <c r="AZ34" s="170">
        <v>4</v>
      </c>
      <c r="BA34" s="170">
        <f t="shared" si="0"/>
        <v>0</v>
      </c>
      <c r="BB34" s="170">
        <f t="shared" si="1"/>
        <v>0</v>
      </c>
      <c r="BC34" s="170">
        <f t="shared" si="2"/>
        <v>0</v>
      </c>
      <c r="BD34" s="170">
        <f t="shared" si="3"/>
        <v>0</v>
      </c>
      <c r="BE34" s="170">
        <f t="shared" si="4"/>
        <v>0</v>
      </c>
      <c r="CA34" s="180">
        <v>1</v>
      </c>
      <c r="CB34" s="180">
        <v>9</v>
      </c>
      <c r="CZ34" s="170">
        <v>0</v>
      </c>
    </row>
    <row r="35" spans="1:104" ht="12.75">
      <c r="A35" s="193">
        <v>27</v>
      </c>
      <c r="B35" s="192"/>
      <c r="C35" s="191" t="s">
        <v>359</v>
      </c>
      <c r="D35" s="190" t="s">
        <v>158</v>
      </c>
      <c r="E35" s="189">
        <v>1</v>
      </c>
      <c r="F35" s="189"/>
      <c r="G35" s="188"/>
      <c r="O35" s="180"/>
      <c r="AZ35" s="170">
        <v>4</v>
      </c>
      <c r="BA35" s="170">
        <f t="shared" si="0"/>
        <v>0</v>
      </c>
      <c r="BB35" s="170">
        <f t="shared" si="1"/>
        <v>0</v>
      </c>
      <c r="BC35" s="170">
        <f t="shared" si="2"/>
        <v>0</v>
      </c>
      <c r="BD35" s="170">
        <f t="shared" si="3"/>
        <v>0</v>
      </c>
      <c r="BE35" s="170">
        <f t="shared" si="4"/>
        <v>0</v>
      </c>
      <c r="CA35" s="180">
        <v>1</v>
      </c>
      <c r="CB35" s="180">
        <v>9</v>
      </c>
      <c r="CZ35" s="170">
        <v>4E-05</v>
      </c>
    </row>
    <row r="36" spans="1:80" ht="33.75">
      <c r="A36" s="193">
        <v>28</v>
      </c>
      <c r="B36" s="192"/>
      <c r="C36" s="191" t="s">
        <v>600</v>
      </c>
      <c r="D36" s="190" t="s">
        <v>158</v>
      </c>
      <c r="E36" s="189">
        <v>1</v>
      </c>
      <c r="F36" s="189"/>
      <c r="G36" s="188"/>
      <c r="O36" s="180"/>
      <c r="CA36" s="180"/>
      <c r="CB36" s="180"/>
    </row>
    <row r="37" spans="1:57" ht="12.75">
      <c r="A37" s="187"/>
      <c r="B37" s="186" t="s">
        <v>358</v>
      </c>
      <c r="C37" s="185" t="str">
        <f>CONCATENATE(B7," ",C7)</f>
        <v> ELEKTROINSTALACE</v>
      </c>
      <c r="D37" s="184"/>
      <c r="E37" s="183"/>
      <c r="F37" s="182"/>
      <c r="G37" s="181">
        <f>SUM(G7:G35)</f>
        <v>0</v>
      </c>
      <c r="O37" s="180"/>
      <c r="BA37" s="179">
        <f>SUM(BA7:BA35)</f>
        <v>0</v>
      </c>
      <c r="BB37" s="179">
        <f>SUM(BB7:BB35)</f>
        <v>0</v>
      </c>
      <c r="BC37" s="179">
        <f>SUM(BC7:BC35)</f>
        <v>0</v>
      </c>
      <c r="BD37" s="179">
        <f>SUM(BD7:BD35)</f>
        <v>0</v>
      </c>
      <c r="BE37" s="179">
        <f>SUM(BE7:BE35)</f>
        <v>0</v>
      </c>
    </row>
    <row r="38" ht="12.75">
      <c r="E38" s="170"/>
    </row>
    <row r="39" ht="12.75">
      <c r="E39" s="170"/>
    </row>
    <row r="40" ht="12.75">
      <c r="E40" s="170"/>
    </row>
    <row r="41" ht="12.75">
      <c r="E41" s="170"/>
    </row>
    <row r="42" ht="12.75">
      <c r="E42" s="170"/>
    </row>
    <row r="43" ht="12.75">
      <c r="E43" s="170"/>
    </row>
    <row r="44" ht="12.75">
      <c r="E44" s="170"/>
    </row>
    <row r="45" ht="12.75">
      <c r="E45" s="170"/>
    </row>
    <row r="46" ht="12.75">
      <c r="E46" s="170"/>
    </row>
    <row r="47" ht="12.75">
      <c r="E47" s="170"/>
    </row>
    <row r="48" ht="12.75">
      <c r="E48" s="170"/>
    </row>
    <row r="49" ht="12.75">
      <c r="E49" s="170"/>
    </row>
    <row r="50" ht="12.75">
      <c r="E50" s="170"/>
    </row>
    <row r="51" ht="12.75">
      <c r="E51" s="170"/>
    </row>
    <row r="52" ht="12.75">
      <c r="E52" s="170"/>
    </row>
    <row r="53" ht="12.75">
      <c r="E53" s="170"/>
    </row>
    <row r="54" ht="12.75">
      <c r="E54" s="170"/>
    </row>
    <row r="55" ht="12.75">
      <c r="E55" s="170"/>
    </row>
    <row r="56" ht="12.75">
      <c r="E56" s="170"/>
    </row>
    <row r="57" ht="12.75">
      <c r="E57" s="170"/>
    </row>
    <row r="58" ht="12.75">
      <c r="E58" s="170"/>
    </row>
    <row r="59" ht="12.75">
      <c r="E59" s="170"/>
    </row>
    <row r="60" ht="12.75">
      <c r="E60" s="170"/>
    </row>
    <row r="61" spans="1:7" ht="12.75">
      <c r="A61" s="172"/>
      <c r="B61" s="172"/>
      <c r="C61" s="172"/>
      <c r="D61" s="172"/>
      <c r="E61" s="172"/>
      <c r="F61" s="172"/>
      <c r="G61" s="172"/>
    </row>
    <row r="62" spans="1:7" ht="12.75">
      <c r="A62" s="172"/>
      <c r="B62" s="172"/>
      <c r="C62" s="172"/>
      <c r="D62" s="172"/>
      <c r="E62" s="172"/>
      <c r="F62" s="172"/>
      <c r="G62" s="172"/>
    </row>
    <row r="63" spans="1:7" ht="12.75">
      <c r="A63" s="172"/>
      <c r="B63" s="172"/>
      <c r="C63" s="172"/>
      <c r="D63" s="172"/>
      <c r="E63" s="172"/>
      <c r="F63" s="172"/>
      <c r="G63" s="172"/>
    </row>
    <row r="64" spans="1:7" ht="12.75">
      <c r="A64" s="172"/>
      <c r="B64" s="172"/>
      <c r="C64" s="172"/>
      <c r="D64" s="172"/>
      <c r="E64" s="172"/>
      <c r="F64" s="172"/>
      <c r="G64" s="172"/>
    </row>
    <row r="65" ht="12.75">
      <c r="E65" s="170"/>
    </row>
    <row r="66" ht="12.75">
      <c r="E66" s="170"/>
    </row>
    <row r="67" ht="12.75">
      <c r="E67" s="170"/>
    </row>
    <row r="68" ht="12.75">
      <c r="E68" s="170"/>
    </row>
    <row r="69" ht="12.75">
      <c r="E69" s="170"/>
    </row>
    <row r="70" ht="12.75">
      <c r="E70" s="170"/>
    </row>
    <row r="71" ht="12.75">
      <c r="E71" s="170"/>
    </row>
    <row r="72" ht="12.75">
      <c r="E72" s="170"/>
    </row>
    <row r="73" ht="12.75">
      <c r="E73" s="170"/>
    </row>
    <row r="74" ht="12.75">
      <c r="E74" s="170"/>
    </row>
    <row r="75" ht="12.75">
      <c r="E75" s="170"/>
    </row>
    <row r="76" ht="12.75">
      <c r="E76" s="170"/>
    </row>
    <row r="77" ht="12.75">
      <c r="E77" s="170"/>
    </row>
    <row r="78" ht="12.75">
      <c r="E78" s="170"/>
    </row>
    <row r="79" ht="12.75">
      <c r="E79" s="170"/>
    </row>
    <row r="80" ht="12.75">
      <c r="E80" s="170"/>
    </row>
    <row r="81" ht="12.75">
      <c r="E81" s="170"/>
    </row>
    <row r="82" ht="12.75">
      <c r="E82" s="170"/>
    </row>
    <row r="83" ht="12.75">
      <c r="E83" s="170"/>
    </row>
    <row r="84" ht="12.75">
      <c r="E84" s="170"/>
    </row>
    <row r="85" ht="12.75">
      <c r="E85" s="170"/>
    </row>
    <row r="86" ht="12.75">
      <c r="E86" s="170"/>
    </row>
    <row r="87" ht="12.75">
      <c r="E87" s="170"/>
    </row>
    <row r="88" ht="12.75">
      <c r="E88" s="170"/>
    </row>
    <row r="89" ht="12.75">
      <c r="E89" s="170"/>
    </row>
    <row r="90" ht="12.75">
      <c r="E90" s="170"/>
    </row>
    <row r="91" ht="12.75">
      <c r="E91" s="170"/>
    </row>
    <row r="92" ht="12.75">
      <c r="E92" s="170"/>
    </row>
    <row r="93" ht="12.75">
      <c r="E93" s="170"/>
    </row>
    <row r="94" ht="12.75">
      <c r="E94" s="170"/>
    </row>
    <row r="95" ht="12.75">
      <c r="E95" s="170"/>
    </row>
    <row r="96" spans="1:2" ht="12.75">
      <c r="A96" s="178"/>
      <c r="B96" s="178"/>
    </row>
    <row r="97" spans="1:7" ht="12.75">
      <c r="A97" s="172"/>
      <c r="B97" s="172"/>
      <c r="C97" s="176"/>
      <c r="D97" s="176"/>
      <c r="E97" s="177"/>
      <c r="F97" s="176"/>
      <c r="G97" s="175"/>
    </row>
    <row r="98" spans="1:7" ht="12.75">
      <c r="A98" s="174"/>
      <c r="B98" s="174"/>
      <c r="C98" s="172"/>
      <c r="D98" s="172"/>
      <c r="E98" s="173"/>
      <c r="F98" s="172"/>
      <c r="G98" s="172"/>
    </row>
    <row r="99" spans="1:7" ht="12.75">
      <c r="A99" s="172"/>
      <c r="B99" s="172"/>
      <c r="C99" s="172"/>
      <c r="D99" s="172"/>
      <c r="E99" s="173"/>
      <c r="F99" s="172"/>
      <c r="G99" s="172"/>
    </row>
    <row r="100" spans="1:7" ht="12.75">
      <c r="A100" s="172"/>
      <c r="B100" s="172"/>
      <c r="C100" s="172"/>
      <c r="D100" s="172"/>
      <c r="E100" s="173"/>
      <c r="F100" s="172"/>
      <c r="G100" s="172"/>
    </row>
    <row r="101" spans="1:7" ht="12.75">
      <c r="A101" s="172"/>
      <c r="B101" s="172"/>
      <c r="C101" s="172"/>
      <c r="D101" s="172"/>
      <c r="E101" s="173"/>
      <c r="F101" s="172"/>
      <c r="G101" s="172"/>
    </row>
    <row r="102" spans="1:7" ht="12.75">
      <c r="A102" s="172"/>
      <c r="B102" s="172"/>
      <c r="C102" s="172"/>
      <c r="D102" s="172"/>
      <c r="E102" s="173"/>
      <c r="F102" s="172"/>
      <c r="G102" s="172"/>
    </row>
    <row r="103" spans="1:7" ht="12.75">
      <c r="A103" s="172"/>
      <c r="B103" s="172"/>
      <c r="C103" s="172"/>
      <c r="D103" s="172"/>
      <c r="E103" s="173"/>
      <c r="F103" s="172"/>
      <c r="G103" s="172"/>
    </row>
    <row r="104" spans="1:7" ht="12.75">
      <c r="A104" s="172"/>
      <c r="B104" s="172"/>
      <c r="C104" s="172"/>
      <c r="D104" s="172"/>
      <c r="E104" s="173"/>
      <c r="F104" s="172"/>
      <c r="G104" s="172"/>
    </row>
    <row r="105" spans="1:7" ht="12.75">
      <c r="A105" s="172"/>
      <c r="B105" s="172"/>
      <c r="C105" s="172"/>
      <c r="D105" s="172"/>
      <c r="E105" s="173"/>
      <c r="F105" s="172"/>
      <c r="G105" s="172"/>
    </row>
    <row r="106" spans="1:7" ht="12.75">
      <c r="A106" s="172"/>
      <c r="B106" s="172"/>
      <c r="C106" s="172"/>
      <c r="D106" s="172"/>
      <c r="E106" s="173"/>
      <c r="F106" s="172"/>
      <c r="G106" s="172"/>
    </row>
    <row r="107" spans="1:7" ht="12.75">
      <c r="A107" s="172"/>
      <c r="B107" s="172"/>
      <c r="C107" s="172"/>
      <c r="D107" s="172"/>
      <c r="E107" s="173"/>
      <c r="F107" s="172"/>
      <c r="G107" s="172"/>
    </row>
    <row r="108" spans="1:7" ht="12.75">
      <c r="A108" s="172"/>
      <c r="B108" s="172"/>
      <c r="C108" s="172"/>
      <c r="D108" s="172"/>
      <c r="E108" s="173"/>
      <c r="F108" s="172"/>
      <c r="G108" s="172"/>
    </row>
    <row r="109" spans="1:7" ht="12.75">
      <c r="A109" s="172"/>
      <c r="B109" s="172"/>
      <c r="C109" s="172"/>
      <c r="D109" s="172"/>
      <c r="E109" s="173"/>
      <c r="F109" s="172"/>
      <c r="G109" s="172"/>
    </row>
    <row r="110" spans="1:7" ht="12.75">
      <c r="A110" s="172"/>
      <c r="B110" s="172"/>
      <c r="C110" s="172"/>
      <c r="D110" s="172"/>
      <c r="E110" s="173"/>
      <c r="F110" s="172"/>
      <c r="G110" s="17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&amp;RPříloha č.2</oddHeader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5469"/>
  <sheetViews>
    <sheetView view="pageBreakPreview" zoomScale="115" zoomScaleNormal="84" zoomScaleSheetLayoutView="115" zoomScalePageLayoutView="0" workbookViewId="0" topLeftCell="B1">
      <selection activeCell="E1" sqref="E1:I1"/>
    </sheetView>
  </sheetViews>
  <sheetFormatPr defaultColWidth="9.33203125" defaultRowHeight="13.5" customHeight="1"/>
  <cols>
    <col min="1" max="1" width="7.83203125" style="228" customWidth="1"/>
    <col min="2" max="2" width="9.66015625" style="228" customWidth="1"/>
    <col min="3" max="3" width="7.5" style="228" customWidth="1"/>
    <col min="4" max="4" width="13.5" style="228" customWidth="1"/>
    <col min="5" max="5" width="42.5" style="233" customWidth="1"/>
    <col min="6" max="6" width="11.16015625" style="232" customWidth="1"/>
    <col min="7" max="7" width="14.83203125" style="231" customWidth="1"/>
    <col min="8" max="8" width="10.16015625" style="230" customWidth="1"/>
    <col min="9" max="9" width="10.83203125" style="229" customWidth="1"/>
    <col min="10" max="10" width="13.5" style="228" customWidth="1"/>
    <col min="11" max="11" width="22.66015625" style="227" customWidth="1"/>
    <col min="12" max="12" width="9.33203125" style="226" customWidth="1"/>
    <col min="13" max="14" width="14" style="226" bestFit="1" customWidth="1"/>
    <col min="15" max="16384" width="9.33203125" style="226" customWidth="1"/>
  </cols>
  <sheetData>
    <row r="1" spans="1:11" s="331" customFormat="1" ht="63.75" customHeight="1">
      <c r="A1" s="334"/>
      <c r="B1" s="334"/>
      <c r="C1" s="334"/>
      <c r="D1" s="334"/>
      <c r="E1" s="437" t="s">
        <v>607</v>
      </c>
      <c r="F1" s="438"/>
      <c r="G1" s="438"/>
      <c r="H1" s="438"/>
      <c r="I1" s="439"/>
      <c r="J1" s="333"/>
      <c r="K1" s="332"/>
    </row>
    <row r="2" spans="1:11" ht="23.25" customHeight="1">
      <c r="A2" s="329"/>
      <c r="B2" s="329"/>
      <c r="C2" s="329"/>
      <c r="D2" s="329"/>
      <c r="E2" s="440" t="s">
        <v>486</v>
      </c>
      <c r="F2" s="441"/>
      <c r="G2" s="441"/>
      <c r="H2" s="441"/>
      <c r="I2" s="441"/>
      <c r="J2" s="330"/>
      <c r="K2" s="330"/>
    </row>
    <row r="3" spans="1:11" ht="23.25" customHeight="1">
      <c r="A3" s="329"/>
      <c r="B3" s="329"/>
      <c r="C3" s="329"/>
      <c r="D3" s="329"/>
      <c r="E3" s="328"/>
      <c r="F3" s="327"/>
      <c r="G3" s="326"/>
      <c r="H3" s="325"/>
      <c r="I3" s="324"/>
      <c r="J3" s="323"/>
      <c r="K3" s="322"/>
    </row>
    <row r="4" spans="1:24" s="313" customFormat="1" ht="36">
      <c r="A4" s="321" t="s">
        <v>485</v>
      </c>
      <c r="B4" s="319" t="s">
        <v>484</v>
      </c>
      <c r="C4" s="319" t="s">
        <v>483</v>
      </c>
      <c r="D4" s="319" t="s">
        <v>482</v>
      </c>
      <c r="E4" s="320" t="s">
        <v>481</v>
      </c>
      <c r="F4" s="319" t="s">
        <v>120</v>
      </c>
      <c r="G4" s="319" t="s">
        <v>480</v>
      </c>
      <c r="H4" s="319" t="s">
        <v>479</v>
      </c>
      <c r="I4" s="319" t="s">
        <v>117</v>
      </c>
      <c r="J4" s="319" t="s">
        <v>478</v>
      </c>
      <c r="K4" s="318" t="s">
        <v>477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314"/>
    </row>
    <row r="5" spans="1:24" s="313" customFormat="1" ht="13.5" thickBot="1">
      <c r="A5" s="317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6">
        <v>10</v>
      </c>
      <c r="K5" s="315">
        <v>11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314"/>
    </row>
    <row r="6" spans="1:11" s="235" customFormat="1" ht="13.5" thickTop="1">
      <c r="A6" s="312"/>
      <c r="B6" s="310"/>
      <c r="C6" s="310"/>
      <c r="D6" s="310"/>
      <c r="E6" s="311"/>
      <c r="F6" s="310"/>
      <c r="G6" s="310"/>
      <c r="H6" s="310"/>
      <c r="I6" s="310"/>
      <c r="J6" s="310"/>
      <c r="K6" s="309"/>
    </row>
    <row r="7" spans="1:11" s="235" customFormat="1" ht="12.75">
      <c r="A7" s="266"/>
      <c r="B7" s="263"/>
      <c r="C7" s="263"/>
      <c r="D7" s="263"/>
      <c r="E7" s="308" t="s">
        <v>420</v>
      </c>
      <c r="F7" s="307"/>
      <c r="G7" s="306"/>
      <c r="H7" s="263"/>
      <c r="I7" s="263"/>
      <c r="J7" s="263"/>
      <c r="K7" s="305"/>
    </row>
    <row r="8" spans="1:11" s="235" customFormat="1" ht="51" customHeight="1">
      <c r="A8" s="254"/>
      <c r="B8" s="253"/>
      <c r="C8" s="252"/>
      <c r="D8" s="252"/>
      <c r="E8" s="304" t="s">
        <v>476</v>
      </c>
      <c r="F8" s="303"/>
      <c r="G8" s="290"/>
      <c r="H8" s="252"/>
      <c r="I8" s="256"/>
      <c r="J8" s="247"/>
      <c r="K8" s="246"/>
    </row>
    <row r="9" spans="1:18" s="235" customFormat="1" ht="12.75">
      <c r="A9" s="254"/>
      <c r="B9" s="253"/>
      <c r="C9" s="252"/>
      <c r="D9" s="250"/>
      <c r="E9" s="302"/>
      <c r="F9" s="250"/>
      <c r="G9" s="290"/>
      <c r="H9" s="252"/>
      <c r="I9" s="256"/>
      <c r="J9" s="247"/>
      <c r="K9" s="246"/>
      <c r="R9" s="301"/>
    </row>
    <row r="10" spans="1:11" s="235" customFormat="1" ht="12.75">
      <c r="A10" s="254"/>
      <c r="B10" s="253"/>
      <c r="C10" s="252"/>
      <c r="D10" s="250"/>
      <c r="E10" s="257" t="s">
        <v>475</v>
      </c>
      <c r="F10" s="250"/>
      <c r="G10" s="290"/>
      <c r="H10" s="252"/>
      <c r="I10" s="256"/>
      <c r="J10" s="247"/>
      <c r="K10" s="246"/>
    </row>
    <row r="11" spans="1:11" s="235" customFormat="1" ht="81" customHeight="1">
      <c r="A11" s="254" t="s">
        <v>405</v>
      </c>
      <c r="B11" s="253" t="s">
        <v>404</v>
      </c>
      <c r="C11" s="252" t="s">
        <v>473</v>
      </c>
      <c r="D11" s="250"/>
      <c r="E11" s="251" t="s">
        <v>474</v>
      </c>
      <c r="F11" s="250"/>
      <c r="G11" s="249" t="s">
        <v>473</v>
      </c>
      <c r="H11" s="252" t="s">
        <v>449</v>
      </c>
      <c r="I11" s="256">
        <v>1</v>
      </c>
      <c r="J11" s="247"/>
      <c r="K11" s="246"/>
    </row>
    <row r="12" spans="1:14" s="235" customFormat="1" ht="12.75">
      <c r="A12" s="254" t="s">
        <v>405</v>
      </c>
      <c r="B12" s="253" t="s">
        <v>404</v>
      </c>
      <c r="C12" s="252" t="s">
        <v>471</v>
      </c>
      <c r="D12" s="250"/>
      <c r="E12" s="251" t="s">
        <v>472</v>
      </c>
      <c r="F12" s="250"/>
      <c r="G12" s="249" t="s">
        <v>471</v>
      </c>
      <c r="H12" s="252" t="s">
        <v>449</v>
      </c>
      <c r="I12" s="256">
        <v>1</v>
      </c>
      <c r="J12" s="247"/>
      <c r="K12" s="246"/>
      <c r="N12" s="295"/>
    </row>
    <row r="13" spans="1:14" s="235" customFormat="1" ht="60">
      <c r="A13" s="254" t="s">
        <v>405</v>
      </c>
      <c r="B13" s="253" t="s">
        <v>404</v>
      </c>
      <c r="C13" s="249" t="s">
        <v>469</v>
      </c>
      <c r="D13" s="250"/>
      <c r="E13" s="251" t="s">
        <v>470</v>
      </c>
      <c r="F13" s="250"/>
      <c r="G13" s="249" t="s">
        <v>469</v>
      </c>
      <c r="H13" s="252" t="s">
        <v>449</v>
      </c>
      <c r="I13" s="256">
        <v>1</v>
      </c>
      <c r="J13" s="247"/>
      <c r="K13" s="246"/>
      <c r="N13" s="295"/>
    </row>
    <row r="14" spans="1:14" s="235" customFormat="1" ht="12.75">
      <c r="A14" s="254" t="s">
        <v>405</v>
      </c>
      <c r="B14" s="253" t="s">
        <v>404</v>
      </c>
      <c r="C14" s="249" t="s">
        <v>467</v>
      </c>
      <c r="D14" s="250"/>
      <c r="E14" s="251" t="s">
        <v>468</v>
      </c>
      <c r="F14" s="250"/>
      <c r="G14" s="249" t="s">
        <v>467</v>
      </c>
      <c r="H14" s="252" t="s">
        <v>449</v>
      </c>
      <c r="I14" s="256">
        <v>1</v>
      </c>
      <c r="J14" s="247"/>
      <c r="K14" s="246"/>
      <c r="N14" s="295"/>
    </row>
    <row r="15" spans="1:11" s="235" customFormat="1" ht="63.75">
      <c r="A15" s="254" t="s">
        <v>405</v>
      </c>
      <c r="B15" s="253" t="s">
        <v>404</v>
      </c>
      <c r="C15" s="299" t="s">
        <v>465</v>
      </c>
      <c r="D15" s="250"/>
      <c r="E15" s="300" t="s">
        <v>466</v>
      </c>
      <c r="F15" s="250"/>
      <c r="G15" s="249" t="s">
        <v>465</v>
      </c>
      <c r="H15" s="252" t="s">
        <v>449</v>
      </c>
      <c r="I15" s="248">
        <v>1</v>
      </c>
      <c r="J15" s="247"/>
      <c r="K15" s="246"/>
    </row>
    <row r="16" spans="1:11" s="235" customFormat="1" ht="12.75">
      <c r="A16" s="254" t="s">
        <v>405</v>
      </c>
      <c r="B16" s="253" t="s">
        <v>404</v>
      </c>
      <c r="C16" s="252" t="s">
        <v>463</v>
      </c>
      <c r="D16" s="250"/>
      <c r="E16" s="251" t="s">
        <v>464</v>
      </c>
      <c r="F16" s="250"/>
      <c r="G16" s="249" t="s">
        <v>463</v>
      </c>
      <c r="H16" s="252" t="s">
        <v>449</v>
      </c>
      <c r="I16" s="297">
        <v>4</v>
      </c>
      <c r="J16" s="297"/>
      <c r="K16" s="246"/>
    </row>
    <row r="17" spans="1:11" s="235" customFormat="1" ht="12.75">
      <c r="A17" s="254" t="s">
        <v>405</v>
      </c>
      <c r="B17" s="253" t="s">
        <v>404</v>
      </c>
      <c r="C17" s="252" t="s">
        <v>461</v>
      </c>
      <c r="D17" s="250"/>
      <c r="E17" s="251" t="s">
        <v>462</v>
      </c>
      <c r="F17" s="250"/>
      <c r="G17" s="249" t="s">
        <v>461</v>
      </c>
      <c r="H17" s="252" t="s">
        <v>449</v>
      </c>
      <c r="I17" s="297">
        <v>2</v>
      </c>
      <c r="J17" s="297"/>
      <c r="K17" s="246"/>
    </row>
    <row r="18" spans="1:11" s="235" customFormat="1" ht="12.75">
      <c r="A18" s="254" t="s">
        <v>405</v>
      </c>
      <c r="B18" s="253" t="s">
        <v>404</v>
      </c>
      <c r="C18" s="252" t="s">
        <v>459</v>
      </c>
      <c r="D18" s="250"/>
      <c r="E18" s="251" t="s">
        <v>460</v>
      </c>
      <c r="F18" s="250"/>
      <c r="G18" s="249" t="s">
        <v>459</v>
      </c>
      <c r="H18" s="252" t="s">
        <v>449</v>
      </c>
      <c r="I18" s="297">
        <v>3</v>
      </c>
      <c r="J18" s="297"/>
      <c r="K18" s="246"/>
    </row>
    <row r="19" spans="1:11" s="235" customFormat="1" ht="12.75">
      <c r="A19" s="254" t="s">
        <v>405</v>
      </c>
      <c r="B19" s="253" t="s">
        <v>404</v>
      </c>
      <c r="C19" s="299" t="s">
        <v>457</v>
      </c>
      <c r="D19" s="250"/>
      <c r="E19" s="251" t="s">
        <v>458</v>
      </c>
      <c r="F19" s="250"/>
      <c r="G19" s="249" t="s">
        <v>457</v>
      </c>
      <c r="H19" s="252" t="s">
        <v>449</v>
      </c>
      <c r="I19" s="297">
        <v>1</v>
      </c>
      <c r="J19" s="297"/>
      <c r="K19" s="246"/>
    </row>
    <row r="20" spans="1:11" s="235" customFormat="1" ht="24">
      <c r="A20" s="254" t="s">
        <v>405</v>
      </c>
      <c r="B20" s="253" t="s">
        <v>404</v>
      </c>
      <c r="C20" s="298" t="s">
        <v>456</v>
      </c>
      <c r="D20" s="250"/>
      <c r="E20" s="251" t="s">
        <v>455</v>
      </c>
      <c r="F20" s="250"/>
      <c r="G20" s="249" t="s">
        <v>456</v>
      </c>
      <c r="H20" s="252" t="s">
        <v>449</v>
      </c>
      <c r="I20" s="297">
        <v>1</v>
      </c>
      <c r="J20" s="297"/>
      <c r="K20" s="246"/>
    </row>
    <row r="21" spans="1:11" s="235" customFormat="1" ht="24">
      <c r="A21" s="254" t="s">
        <v>405</v>
      </c>
      <c r="B21" s="253" t="s">
        <v>404</v>
      </c>
      <c r="C21" s="298" t="s">
        <v>454</v>
      </c>
      <c r="D21" s="250"/>
      <c r="E21" s="251" t="s">
        <v>455</v>
      </c>
      <c r="F21" s="250"/>
      <c r="G21" s="249" t="s">
        <v>454</v>
      </c>
      <c r="H21" s="252" t="s">
        <v>449</v>
      </c>
      <c r="I21" s="297">
        <v>1</v>
      </c>
      <c r="J21" s="297"/>
      <c r="K21" s="246"/>
    </row>
    <row r="22" spans="1:11" s="235" customFormat="1" ht="24">
      <c r="A22" s="254" t="s">
        <v>405</v>
      </c>
      <c r="B22" s="253" t="s">
        <v>404</v>
      </c>
      <c r="C22" s="252" t="s">
        <v>452</v>
      </c>
      <c r="D22" s="250"/>
      <c r="E22" s="251" t="s">
        <v>453</v>
      </c>
      <c r="F22" s="250"/>
      <c r="G22" s="249" t="s">
        <v>452</v>
      </c>
      <c r="H22" s="252" t="s">
        <v>449</v>
      </c>
      <c r="I22" s="248">
        <v>4</v>
      </c>
      <c r="J22" s="247"/>
      <c r="K22" s="246"/>
    </row>
    <row r="23" spans="1:11" s="235" customFormat="1" ht="24">
      <c r="A23" s="254" t="s">
        <v>405</v>
      </c>
      <c r="B23" s="253" t="s">
        <v>404</v>
      </c>
      <c r="C23" s="252" t="s">
        <v>450</v>
      </c>
      <c r="D23" s="250"/>
      <c r="E23" s="255" t="s">
        <v>451</v>
      </c>
      <c r="F23" s="250"/>
      <c r="G23" s="249" t="s">
        <v>450</v>
      </c>
      <c r="H23" s="252" t="s">
        <v>449</v>
      </c>
      <c r="I23" s="256">
        <v>1</v>
      </c>
      <c r="J23" s="247"/>
      <c r="K23" s="246"/>
    </row>
    <row r="24" spans="1:11" s="235" customFormat="1" ht="24">
      <c r="A24" s="254" t="s">
        <v>405</v>
      </c>
      <c r="B24" s="253" t="s">
        <v>404</v>
      </c>
      <c r="C24" s="290" t="s">
        <v>447</v>
      </c>
      <c r="D24" s="250"/>
      <c r="E24" s="251" t="s">
        <v>448</v>
      </c>
      <c r="F24" s="250"/>
      <c r="G24" s="249" t="s">
        <v>447</v>
      </c>
      <c r="H24" s="234" t="s">
        <v>424</v>
      </c>
      <c r="I24" s="296">
        <v>52</v>
      </c>
      <c r="J24" s="247"/>
      <c r="K24" s="246"/>
    </row>
    <row r="25" spans="1:11" s="235" customFormat="1" ht="24">
      <c r="A25" s="254" t="s">
        <v>405</v>
      </c>
      <c r="B25" s="253" t="s">
        <v>404</v>
      </c>
      <c r="C25" s="290" t="s">
        <v>445</v>
      </c>
      <c r="D25" s="250"/>
      <c r="E25" s="251" t="s">
        <v>446</v>
      </c>
      <c r="F25" s="250"/>
      <c r="G25" s="249" t="s">
        <v>445</v>
      </c>
      <c r="H25" s="234" t="s">
        <v>424</v>
      </c>
      <c r="I25" s="296">
        <v>4</v>
      </c>
      <c r="J25" s="247"/>
      <c r="K25" s="246"/>
    </row>
    <row r="26" spans="1:11" s="235" customFormat="1" ht="48">
      <c r="A26" s="254" t="s">
        <v>405</v>
      </c>
      <c r="B26" s="253" t="s">
        <v>404</v>
      </c>
      <c r="C26" s="250" t="s">
        <v>443</v>
      </c>
      <c r="D26" s="250"/>
      <c r="E26" s="251" t="s">
        <v>444</v>
      </c>
      <c r="F26" s="250"/>
      <c r="G26" s="249" t="s">
        <v>443</v>
      </c>
      <c r="H26" s="234" t="s">
        <v>424</v>
      </c>
      <c r="I26" s="296">
        <v>2</v>
      </c>
      <c r="J26" s="247"/>
      <c r="K26" s="246"/>
    </row>
    <row r="27" spans="1:11" s="235" customFormat="1" ht="48">
      <c r="A27" s="254" t="s">
        <v>405</v>
      </c>
      <c r="B27" s="253" t="s">
        <v>404</v>
      </c>
      <c r="C27" s="250" t="s">
        <v>441</v>
      </c>
      <c r="D27" s="250"/>
      <c r="E27" s="251" t="s">
        <v>442</v>
      </c>
      <c r="F27" s="250"/>
      <c r="G27" s="249" t="s">
        <v>441</v>
      </c>
      <c r="H27" s="234" t="s">
        <v>424</v>
      </c>
      <c r="I27" s="296">
        <v>39</v>
      </c>
      <c r="J27" s="247"/>
      <c r="K27" s="246"/>
    </row>
    <row r="28" spans="1:11" s="235" customFormat="1" ht="48">
      <c r="A28" s="254" t="s">
        <v>405</v>
      </c>
      <c r="B28" s="253" t="s">
        <v>404</v>
      </c>
      <c r="C28" s="250" t="s">
        <v>439</v>
      </c>
      <c r="D28" s="250"/>
      <c r="E28" s="251" t="s">
        <v>440</v>
      </c>
      <c r="F28" s="250"/>
      <c r="G28" s="249" t="s">
        <v>439</v>
      </c>
      <c r="H28" s="234" t="s">
        <v>424</v>
      </c>
      <c r="I28" s="296">
        <v>5</v>
      </c>
      <c r="J28" s="247"/>
      <c r="K28" s="246"/>
    </row>
    <row r="29" spans="1:11" s="235" customFormat="1" ht="48">
      <c r="A29" s="254" t="s">
        <v>405</v>
      </c>
      <c r="B29" s="253" t="s">
        <v>404</v>
      </c>
      <c r="C29" s="250" t="s">
        <v>437</v>
      </c>
      <c r="D29" s="250"/>
      <c r="E29" s="251" t="s">
        <v>438</v>
      </c>
      <c r="F29" s="250"/>
      <c r="G29" s="249" t="s">
        <v>437</v>
      </c>
      <c r="H29" s="234" t="s">
        <v>424</v>
      </c>
      <c r="I29" s="248">
        <v>7</v>
      </c>
      <c r="J29" s="247"/>
      <c r="K29" s="246"/>
    </row>
    <row r="30" spans="1:11" s="235" customFormat="1" ht="48">
      <c r="A30" s="254" t="s">
        <v>405</v>
      </c>
      <c r="B30" s="253" t="s">
        <v>404</v>
      </c>
      <c r="C30" s="290" t="s">
        <v>435</v>
      </c>
      <c r="D30" s="250"/>
      <c r="E30" s="251" t="s">
        <v>436</v>
      </c>
      <c r="F30" s="250"/>
      <c r="G30" s="249" t="s">
        <v>435</v>
      </c>
      <c r="H30" s="234" t="s">
        <v>424</v>
      </c>
      <c r="I30" s="248">
        <v>10</v>
      </c>
      <c r="J30" s="247"/>
      <c r="K30" s="246"/>
    </row>
    <row r="31" spans="1:11" s="235" customFormat="1" ht="48">
      <c r="A31" s="254" t="s">
        <v>405</v>
      </c>
      <c r="B31" s="253" t="s">
        <v>404</v>
      </c>
      <c r="C31" s="290" t="s">
        <v>433</v>
      </c>
      <c r="D31" s="250"/>
      <c r="E31" s="251" t="s">
        <v>434</v>
      </c>
      <c r="F31" s="250"/>
      <c r="G31" s="249" t="s">
        <v>433</v>
      </c>
      <c r="H31" s="234" t="s">
        <v>424</v>
      </c>
      <c r="I31" s="248">
        <v>13</v>
      </c>
      <c r="J31" s="247"/>
      <c r="K31" s="246"/>
    </row>
    <row r="32" spans="1:11" s="235" customFormat="1" ht="36">
      <c r="A32" s="254" t="s">
        <v>405</v>
      </c>
      <c r="B32" s="253" t="s">
        <v>404</v>
      </c>
      <c r="C32" s="290" t="s">
        <v>431</v>
      </c>
      <c r="D32" s="250"/>
      <c r="E32" s="251" t="s">
        <v>432</v>
      </c>
      <c r="F32" s="250"/>
      <c r="G32" s="249" t="s">
        <v>431</v>
      </c>
      <c r="H32" s="234" t="s">
        <v>424</v>
      </c>
      <c r="I32" s="248">
        <v>8</v>
      </c>
      <c r="J32" s="247"/>
      <c r="K32" s="246"/>
    </row>
    <row r="33" spans="1:11" s="235" customFormat="1" ht="36">
      <c r="A33" s="254" t="s">
        <v>405</v>
      </c>
      <c r="B33" s="253" t="s">
        <v>404</v>
      </c>
      <c r="C33" s="290" t="s">
        <v>429</v>
      </c>
      <c r="D33" s="250"/>
      <c r="E33" s="251" t="s">
        <v>430</v>
      </c>
      <c r="F33" s="250"/>
      <c r="G33" s="249" t="s">
        <v>429</v>
      </c>
      <c r="H33" s="234" t="s">
        <v>424</v>
      </c>
      <c r="I33" s="248">
        <v>6</v>
      </c>
      <c r="J33" s="247"/>
      <c r="K33" s="246"/>
    </row>
    <row r="34" spans="1:11" s="235" customFormat="1" ht="24">
      <c r="A34" s="254" t="s">
        <v>405</v>
      </c>
      <c r="B34" s="253" t="s">
        <v>404</v>
      </c>
      <c r="C34" s="290" t="s">
        <v>427</v>
      </c>
      <c r="D34" s="250"/>
      <c r="E34" s="251" t="s">
        <v>428</v>
      </c>
      <c r="F34" s="250"/>
      <c r="G34" s="249" t="s">
        <v>427</v>
      </c>
      <c r="H34" s="234" t="s">
        <v>424</v>
      </c>
      <c r="I34" s="248">
        <v>16</v>
      </c>
      <c r="J34" s="247"/>
      <c r="K34" s="246"/>
    </row>
    <row r="35" spans="1:11" s="235" customFormat="1" ht="24">
      <c r="A35" s="254" t="s">
        <v>405</v>
      </c>
      <c r="B35" s="253" t="s">
        <v>404</v>
      </c>
      <c r="C35" s="290" t="s">
        <v>425</v>
      </c>
      <c r="D35" s="250"/>
      <c r="E35" s="251" t="s">
        <v>426</v>
      </c>
      <c r="F35" s="250"/>
      <c r="G35" s="249" t="s">
        <v>425</v>
      </c>
      <c r="H35" s="234" t="s">
        <v>424</v>
      </c>
      <c r="I35" s="248">
        <v>2</v>
      </c>
      <c r="J35" s="247"/>
      <c r="K35" s="246"/>
    </row>
    <row r="36" spans="1:11" s="235" customFormat="1" ht="25.5" customHeight="1">
      <c r="A36" s="254" t="s">
        <v>405</v>
      </c>
      <c r="B36" s="253" t="s">
        <v>404</v>
      </c>
      <c r="C36" s="290" t="s">
        <v>422</v>
      </c>
      <c r="D36" s="250"/>
      <c r="E36" s="251" t="s">
        <v>423</v>
      </c>
      <c r="F36" s="250"/>
      <c r="G36" s="249" t="s">
        <v>422</v>
      </c>
      <c r="H36" s="234" t="s">
        <v>421</v>
      </c>
      <c r="I36" s="248">
        <v>15</v>
      </c>
      <c r="J36" s="247"/>
      <c r="K36" s="246"/>
    </row>
    <row r="37" spans="1:13" s="235" customFormat="1" ht="12.75">
      <c r="A37" s="254"/>
      <c r="B37" s="253"/>
      <c r="C37" s="290"/>
      <c r="D37" s="250"/>
      <c r="E37" s="251"/>
      <c r="F37" s="250"/>
      <c r="G37" s="249"/>
      <c r="H37" s="234"/>
      <c r="I37" s="248"/>
      <c r="J37" s="247"/>
      <c r="K37" s="292"/>
      <c r="M37" s="295"/>
    </row>
    <row r="38" spans="1:11" s="235" customFormat="1" ht="12.75">
      <c r="A38" s="254"/>
      <c r="B38" s="253"/>
      <c r="C38" s="290"/>
      <c r="D38" s="250"/>
      <c r="E38" s="294"/>
      <c r="F38" s="250"/>
      <c r="G38" s="249"/>
      <c r="H38" s="234"/>
      <c r="I38" s="248"/>
      <c r="J38" s="247"/>
      <c r="K38" s="293"/>
    </row>
    <row r="39" spans="1:11" s="235" customFormat="1" ht="12.75">
      <c r="A39" s="254"/>
      <c r="B39" s="253"/>
      <c r="C39" s="290"/>
      <c r="D39" s="250"/>
      <c r="E39" s="251"/>
      <c r="F39" s="250"/>
      <c r="G39" s="249"/>
      <c r="H39" s="234"/>
      <c r="I39" s="248"/>
      <c r="J39" s="247"/>
      <c r="K39" s="292"/>
    </row>
    <row r="40" spans="1:11" s="235" customFormat="1" ht="12.75">
      <c r="A40" s="254"/>
      <c r="B40" s="253"/>
      <c r="C40" s="234"/>
      <c r="D40" s="250"/>
      <c r="E40" s="291" t="s">
        <v>420</v>
      </c>
      <c r="F40" s="250"/>
      <c r="G40" s="249"/>
      <c r="H40" s="234"/>
      <c r="I40" s="248"/>
      <c r="J40" s="247"/>
      <c r="K40" s="246"/>
    </row>
    <row r="41" spans="1:11" s="235" customFormat="1" ht="12.75">
      <c r="A41" s="254" t="s">
        <v>405</v>
      </c>
      <c r="B41" s="253" t="s">
        <v>404</v>
      </c>
      <c r="C41" s="290" t="s">
        <v>418</v>
      </c>
      <c r="D41" s="250"/>
      <c r="E41" s="255" t="s">
        <v>419</v>
      </c>
      <c r="F41" s="250"/>
      <c r="G41" s="249" t="s">
        <v>418</v>
      </c>
      <c r="H41" s="234" t="s">
        <v>401</v>
      </c>
      <c r="I41" s="248">
        <v>1</v>
      </c>
      <c r="J41" s="247"/>
      <c r="K41" s="246"/>
    </row>
    <row r="42" spans="1:11" s="235" customFormat="1" ht="12.75">
      <c r="A42" s="254" t="s">
        <v>405</v>
      </c>
      <c r="B42" s="253" t="s">
        <v>404</v>
      </c>
      <c r="C42" s="290" t="s">
        <v>416</v>
      </c>
      <c r="D42" s="250"/>
      <c r="E42" s="251" t="s">
        <v>417</v>
      </c>
      <c r="F42" s="250"/>
      <c r="G42" s="249" t="s">
        <v>416</v>
      </c>
      <c r="H42" s="234" t="s">
        <v>401</v>
      </c>
      <c r="I42" s="248">
        <v>1</v>
      </c>
      <c r="J42" s="247"/>
      <c r="K42" s="246"/>
    </row>
    <row r="43" spans="1:11" s="235" customFormat="1" ht="12.75">
      <c r="A43" s="254" t="s">
        <v>405</v>
      </c>
      <c r="B43" s="253" t="s">
        <v>404</v>
      </c>
      <c r="C43" s="290" t="s">
        <v>414</v>
      </c>
      <c r="D43" s="250"/>
      <c r="E43" s="255" t="s">
        <v>415</v>
      </c>
      <c r="F43" s="250"/>
      <c r="G43" s="249" t="s">
        <v>414</v>
      </c>
      <c r="H43" s="234" t="s">
        <v>401</v>
      </c>
      <c r="I43" s="248">
        <v>1</v>
      </c>
      <c r="J43" s="247"/>
      <c r="K43" s="246"/>
    </row>
    <row r="44" spans="1:11" s="235" customFormat="1" ht="12.75">
      <c r="A44" s="254" t="s">
        <v>405</v>
      </c>
      <c r="B44" s="253" t="s">
        <v>404</v>
      </c>
      <c r="C44" s="290" t="s">
        <v>412</v>
      </c>
      <c r="D44" s="250"/>
      <c r="E44" s="251" t="s">
        <v>413</v>
      </c>
      <c r="F44" s="250"/>
      <c r="G44" s="249" t="s">
        <v>412</v>
      </c>
      <c r="H44" s="234" t="s">
        <v>401</v>
      </c>
      <c r="I44" s="248">
        <v>1</v>
      </c>
      <c r="J44" s="247"/>
      <c r="K44" s="246"/>
    </row>
    <row r="45" spans="1:11" s="235" customFormat="1" ht="12.75">
      <c r="A45" s="254" t="s">
        <v>405</v>
      </c>
      <c r="B45" s="253" t="s">
        <v>404</v>
      </c>
      <c r="C45" s="290" t="s">
        <v>410</v>
      </c>
      <c r="D45" s="250"/>
      <c r="E45" s="251" t="s">
        <v>411</v>
      </c>
      <c r="F45" s="250"/>
      <c r="G45" s="249" t="s">
        <v>410</v>
      </c>
      <c r="H45" s="234" t="s">
        <v>401</v>
      </c>
      <c r="I45" s="248">
        <v>1</v>
      </c>
      <c r="J45" s="247"/>
      <c r="K45" s="246"/>
    </row>
    <row r="46" spans="1:11" s="235" customFormat="1" ht="24">
      <c r="A46" s="254" t="s">
        <v>405</v>
      </c>
      <c r="B46" s="253" t="s">
        <v>404</v>
      </c>
      <c r="C46" s="253" t="s">
        <v>408</v>
      </c>
      <c r="D46" s="250"/>
      <c r="E46" s="251" t="s">
        <v>409</v>
      </c>
      <c r="F46" s="250"/>
      <c r="G46" s="249" t="s">
        <v>408</v>
      </c>
      <c r="H46" s="234" t="s">
        <v>401</v>
      </c>
      <c r="I46" s="248">
        <v>1</v>
      </c>
      <c r="J46" s="247"/>
      <c r="K46" s="246"/>
    </row>
    <row r="47" spans="1:11" s="235" customFormat="1" ht="24">
      <c r="A47" s="254" t="s">
        <v>405</v>
      </c>
      <c r="B47" s="253" t="s">
        <v>404</v>
      </c>
      <c r="C47" s="253" t="s">
        <v>406</v>
      </c>
      <c r="D47" s="250"/>
      <c r="E47" s="251" t="s">
        <v>407</v>
      </c>
      <c r="F47" s="250"/>
      <c r="G47" s="249" t="s">
        <v>406</v>
      </c>
      <c r="H47" s="234" t="s">
        <v>401</v>
      </c>
      <c r="I47" s="248">
        <v>1</v>
      </c>
      <c r="J47" s="247"/>
      <c r="K47" s="246"/>
    </row>
    <row r="48" spans="1:11" s="235" customFormat="1" ht="24">
      <c r="A48" s="254" t="s">
        <v>405</v>
      </c>
      <c r="B48" s="253" t="s">
        <v>404</v>
      </c>
      <c r="C48" s="290" t="s">
        <v>402</v>
      </c>
      <c r="D48" s="250"/>
      <c r="E48" s="251" t="s">
        <v>403</v>
      </c>
      <c r="F48" s="250"/>
      <c r="G48" s="249" t="s">
        <v>402</v>
      </c>
      <c r="H48" s="234" t="s">
        <v>401</v>
      </c>
      <c r="I48" s="248">
        <v>1</v>
      </c>
      <c r="J48" s="247"/>
      <c r="K48" s="246"/>
    </row>
    <row r="49" spans="1:11" s="235" customFormat="1" ht="12.75">
      <c r="A49" s="254"/>
      <c r="B49" s="253"/>
      <c r="C49" s="290"/>
      <c r="D49" s="250"/>
      <c r="E49" s="251"/>
      <c r="F49" s="250"/>
      <c r="G49" s="249"/>
      <c r="H49" s="234"/>
      <c r="I49" s="248"/>
      <c r="J49" s="247"/>
      <c r="K49" s="246"/>
    </row>
    <row r="50" spans="1:11" s="235" customFormat="1" ht="12.75">
      <c r="A50" s="289"/>
      <c r="B50" s="288"/>
      <c r="C50" s="287"/>
      <c r="D50" s="285"/>
      <c r="E50" s="286" t="s">
        <v>400</v>
      </c>
      <c r="F50" s="285"/>
      <c r="G50" s="284"/>
      <c r="H50" s="283"/>
      <c r="I50" s="282"/>
      <c r="J50" s="281"/>
      <c r="K50" s="280"/>
    </row>
    <row r="51" spans="1:11" s="235" customFormat="1" ht="12.75">
      <c r="A51" s="272"/>
      <c r="B51" s="275"/>
      <c r="C51" s="279"/>
      <c r="D51" s="272"/>
      <c r="E51" s="273"/>
      <c r="F51" s="272"/>
      <c r="G51" s="271"/>
      <c r="H51" s="274"/>
      <c r="I51" s="276"/>
      <c r="J51" s="268"/>
      <c r="K51" s="267"/>
    </row>
    <row r="52" spans="1:11" s="235" customFormat="1" ht="12.75">
      <c r="A52" s="272"/>
      <c r="B52" s="275"/>
      <c r="C52" s="279"/>
      <c r="D52" s="272"/>
      <c r="E52" s="273"/>
      <c r="F52" s="272"/>
      <c r="G52" s="271"/>
      <c r="H52" s="274"/>
      <c r="I52" s="276"/>
      <c r="J52" s="268"/>
      <c r="K52" s="267"/>
    </row>
    <row r="53" spans="1:11" s="235" customFormat="1" ht="12.75">
      <c r="A53" s="272"/>
      <c r="B53" s="275"/>
      <c r="C53" s="279"/>
      <c r="D53" s="272"/>
      <c r="E53" s="273"/>
      <c r="F53" s="272"/>
      <c r="G53" s="271"/>
      <c r="H53" s="274"/>
      <c r="I53" s="276"/>
      <c r="J53" s="268"/>
      <c r="K53" s="267"/>
    </row>
    <row r="54" spans="1:11" s="235" customFormat="1" ht="12.75">
      <c r="A54" s="272"/>
      <c r="B54" s="275"/>
      <c r="C54" s="279"/>
      <c r="D54" s="272"/>
      <c r="E54" s="273"/>
      <c r="F54" s="272"/>
      <c r="G54" s="271"/>
      <c r="H54" s="274"/>
      <c r="I54" s="276"/>
      <c r="J54" s="268"/>
      <c r="K54" s="267"/>
    </row>
    <row r="55" spans="1:11" s="235" customFormat="1" ht="12.75">
      <c r="A55" s="272"/>
      <c r="B55" s="275"/>
      <c r="C55" s="279"/>
      <c r="D55" s="272"/>
      <c r="E55" s="273"/>
      <c r="F55" s="272"/>
      <c r="G55" s="271"/>
      <c r="H55" s="274"/>
      <c r="I55" s="276"/>
      <c r="J55" s="268"/>
      <c r="K55" s="267"/>
    </row>
    <row r="56" spans="1:11" s="235" customFormat="1" ht="12.75">
      <c r="A56" s="272"/>
      <c r="B56" s="275"/>
      <c r="C56" s="279"/>
      <c r="D56" s="272"/>
      <c r="E56" s="273"/>
      <c r="F56" s="272"/>
      <c r="G56" s="271"/>
      <c r="H56" s="274"/>
      <c r="I56" s="276"/>
      <c r="J56" s="268"/>
      <c r="K56" s="267"/>
    </row>
    <row r="57" spans="1:11" s="235" customFormat="1" ht="12.75">
      <c r="A57" s="272"/>
      <c r="B57" s="275"/>
      <c r="C57" s="279"/>
      <c r="D57" s="272"/>
      <c r="E57" s="273"/>
      <c r="F57" s="272"/>
      <c r="G57" s="271"/>
      <c r="H57" s="274"/>
      <c r="I57" s="276"/>
      <c r="J57" s="268"/>
      <c r="K57" s="267"/>
    </row>
    <row r="58" spans="1:11" s="235" customFormat="1" ht="50.25" customHeight="1">
      <c r="A58" s="272"/>
      <c r="B58" s="275"/>
      <c r="C58" s="279"/>
      <c r="D58" s="272"/>
      <c r="E58" s="273"/>
      <c r="F58" s="272"/>
      <c r="G58" s="271"/>
      <c r="H58" s="274"/>
      <c r="I58" s="276"/>
      <c r="J58" s="268"/>
      <c r="K58" s="267"/>
    </row>
    <row r="59" spans="1:11" s="235" customFormat="1" ht="12.75">
      <c r="A59" s="272"/>
      <c r="B59" s="275"/>
      <c r="C59" s="279"/>
      <c r="D59" s="272"/>
      <c r="E59" s="273"/>
      <c r="F59" s="272"/>
      <c r="G59" s="271"/>
      <c r="H59" s="274"/>
      <c r="I59" s="276"/>
      <c r="J59" s="268"/>
      <c r="K59" s="267"/>
    </row>
    <row r="60" spans="1:11" s="235" customFormat="1" ht="44.25" customHeight="1">
      <c r="A60" s="272"/>
      <c r="B60" s="275"/>
      <c r="C60" s="279"/>
      <c r="D60" s="272"/>
      <c r="E60" s="273"/>
      <c r="F60" s="272"/>
      <c r="G60" s="271"/>
      <c r="H60" s="274"/>
      <c r="I60" s="276"/>
      <c r="J60" s="268"/>
      <c r="K60" s="267"/>
    </row>
    <row r="61" spans="1:11" s="235" customFormat="1" ht="12.75">
      <c r="A61" s="272"/>
      <c r="B61" s="275"/>
      <c r="C61" s="279"/>
      <c r="D61" s="272"/>
      <c r="E61" s="273"/>
      <c r="F61" s="272"/>
      <c r="G61" s="271"/>
      <c r="H61" s="274"/>
      <c r="I61" s="276"/>
      <c r="J61" s="268"/>
      <c r="K61" s="267"/>
    </row>
    <row r="62" spans="1:11" s="235" customFormat="1" ht="12.75">
      <c r="A62" s="272"/>
      <c r="B62" s="275"/>
      <c r="C62" s="279"/>
      <c r="D62" s="272"/>
      <c r="E62" s="273"/>
      <c r="F62" s="272"/>
      <c r="G62" s="271"/>
      <c r="H62" s="274"/>
      <c r="I62" s="276"/>
      <c r="J62" s="268"/>
      <c r="K62" s="267"/>
    </row>
    <row r="63" spans="1:11" s="235" customFormat="1" ht="12.75">
      <c r="A63" s="272"/>
      <c r="B63" s="275"/>
      <c r="C63" s="279"/>
      <c r="D63" s="272"/>
      <c r="E63" s="273"/>
      <c r="F63" s="272"/>
      <c r="G63" s="271"/>
      <c r="H63" s="274"/>
      <c r="I63" s="276"/>
      <c r="J63" s="268"/>
      <c r="K63" s="267"/>
    </row>
    <row r="64" spans="1:11" s="235" customFormat="1" ht="12.75">
      <c r="A64" s="272"/>
      <c r="B64" s="275"/>
      <c r="C64" s="279"/>
      <c r="D64" s="272"/>
      <c r="E64" s="273"/>
      <c r="F64" s="272"/>
      <c r="G64" s="271"/>
      <c r="H64" s="274"/>
      <c r="I64" s="276"/>
      <c r="J64" s="268"/>
      <c r="K64" s="267"/>
    </row>
    <row r="65" spans="1:11" s="235" customFormat="1" ht="12.75">
      <c r="A65" s="272"/>
      <c r="B65" s="275"/>
      <c r="C65" s="279"/>
      <c r="D65" s="272"/>
      <c r="E65" s="273"/>
      <c r="F65" s="272"/>
      <c r="G65" s="271"/>
      <c r="H65" s="274"/>
      <c r="I65" s="276"/>
      <c r="J65" s="268"/>
      <c r="K65" s="267"/>
    </row>
    <row r="66" spans="1:11" s="235" customFormat="1" ht="12.75">
      <c r="A66" s="272"/>
      <c r="B66" s="275"/>
      <c r="C66" s="279"/>
      <c r="D66" s="272"/>
      <c r="E66" s="273"/>
      <c r="F66" s="272"/>
      <c r="G66" s="271"/>
      <c r="H66" s="274"/>
      <c r="I66" s="276"/>
      <c r="J66" s="268"/>
      <c r="K66" s="267"/>
    </row>
    <row r="67" spans="1:11" s="235" customFormat="1" ht="12.75">
      <c r="A67" s="272"/>
      <c r="B67" s="275"/>
      <c r="C67" s="279"/>
      <c r="D67" s="272"/>
      <c r="E67" s="273"/>
      <c r="F67" s="272"/>
      <c r="G67" s="271"/>
      <c r="H67" s="274"/>
      <c r="I67" s="276"/>
      <c r="J67" s="268"/>
      <c r="K67" s="267"/>
    </row>
    <row r="68" spans="1:11" s="235" customFormat="1" ht="12.75">
      <c r="A68" s="272"/>
      <c r="B68" s="275"/>
      <c r="C68" s="279"/>
      <c r="D68" s="272"/>
      <c r="E68" s="273"/>
      <c r="F68" s="272"/>
      <c r="G68" s="271"/>
      <c r="H68" s="274"/>
      <c r="I68" s="276"/>
      <c r="J68" s="268"/>
      <c r="K68" s="267"/>
    </row>
    <row r="69" spans="1:11" s="235" customFormat="1" ht="12.75">
      <c r="A69" s="272"/>
      <c r="B69" s="275"/>
      <c r="C69" s="279"/>
      <c r="D69" s="272"/>
      <c r="E69" s="273"/>
      <c r="F69" s="272"/>
      <c r="G69" s="271"/>
      <c r="H69" s="274"/>
      <c r="I69" s="276"/>
      <c r="J69" s="268"/>
      <c r="K69" s="267"/>
    </row>
    <row r="70" spans="1:11" s="235" customFormat="1" ht="12.75">
      <c r="A70" s="272"/>
      <c r="B70" s="275"/>
      <c r="C70" s="279"/>
      <c r="D70" s="272"/>
      <c r="E70" s="273"/>
      <c r="F70" s="272"/>
      <c r="G70" s="271"/>
      <c r="H70" s="274"/>
      <c r="I70" s="276"/>
      <c r="J70" s="268"/>
      <c r="K70" s="267"/>
    </row>
    <row r="71" spans="1:11" s="235" customFormat="1" ht="12.75">
      <c r="A71" s="272"/>
      <c r="B71" s="275"/>
      <c r="C71" s="279"/>
      <c r="D71" s="272"/>
      <c r="E71" s="273"/>
      <c r="F71" s="272"/>
      <c r="G71" s="271"/>
      <c r="H71" s="274"/>
      <c r="I71" s="276"/>
      <c r="J71" s="268"/>
      <c r="K71" s="267"/>
    </row>
    <row r="72" spans="1:11" s="235" customFormat="1" ht="12.75">
      <c r="A72" s="272"/>
      <c r="B72" s="275"/>
      <c r="C72" s="279"/>
      <c r="D72" s="272"/>
      <c r="E72" s="273"/>
      <c r="F72" s="272"/>
      <c r="G72" s="271"/>
      <c r="H72" s="274"/>
      <c r="I72" s="276"/>
      <c r="J72" s="268"/>
      <c r="K72" s="267"/>
    </row>
    <row r="73" spans="1:11" s="235" customFormat="1" ht="12.75">
      <c r="A73" s="272"/>
      <c r="B73" s="275"/>
      <c r="C73" s="279"/>
      <c r="D73" s="272"/>
      <c r="E73" s="273"/>
      <c r="F73" s="272"/>
      <c r="G73" s="271"/>
      <c r="H73" s="274"/>
      <c r="I73" s="276"/>
      <c r="J73" s="268"/>
      <c r="K73" s="267"/>
    </row>
    <row r="74" spans="1:11" s="235" customFormat="1" ht="12.75">
      <c r="A74" s="272"/>
      <c r="B74" s="275"/>
      <c r="C74" s="279"/>
      <c r="D74" s="272"/>
      <c r="E74" s="273"/>
      <c r="F74" s="272"/>
      <c r="G74" s="271"/>
      <c r="H74" s="274"/>
      <c r="I74" s="276"/>
      <c r="J74" s="268"/>
      <c r="K74" s="267"/>
    </row>
    <row r="75" spans="1:11" s="235" customFormat="1" ht="12.75">
      <c r="A75" s="272"/>
      <c r="B75" s="275"/>
      <c r="C75" s="279"/>
      <c r="D75" s="272"/>
      <c r="E75" s="273"/>
      <c r="F75" s="272"/>
      <c r="G75" s="271"/>
      <c r="H75" s="274"/>
      <c r="I75" s="276"/>
      <c r="J75" s="268"/>
      <c r="K75" s="267"/>
    </row>
    <row r="76" spans="1:11" s="235" customFormat="1" ht="12.75">
      <c r="A76" s="272"/>
      <c r="B76" s="275"/>
      <c r="C76" s="279"/>
      <c r="D76" s="272"/>
      <c r="E76" s="273"/>
      <c r="F76" s="272"/>
      <c r="G76" s="271"/>
      <c r="H76" s="274"/>
      <c r="I76" s="276"/>
      <c r="J76" s="268"/>
      <c r="K76" s="267"/>
    </row>
    <row r="77" spans="1:11" s="235" customFormat="1" ht="12.75">
      <c r="A77" s="272"/>
      <c r="B77" s="275"/>
      <c r="C77" s="279"/>
      <c r="D77" s="272"/>
      <c r="E77" s="273"/>
      <c r="F77" s="272"/>
      <c r="G77" s="271"/>
      <c r="H77" s="274"/>
      <c r="I77" s="276"/>
      <c r="J77" s="268"/>
      <c r="K77" s="267"/>
    </row>
    <row r="78" spans="1:11" s="235" customFormat="1" ht="12.75">
      <c r="A78" s="272"/>
      <c r="B78" s="275"/>
      <c r="C78" s="279"/>
      <c r="D78" s="272"/>
      <c r="E78" s="273"/>
      <c r="F78" s="272"/>
      <c r="G78" s="271"/>
      <c r="H78" s="274"/>
      <c r="I78" s="276"/>
      <c r="J78" s="268"/>
      <c r="K78" s="267"/>
    </row>
    <row r="79" spans="1:11" s="235" customFormat="1" ht="12.75">
      <c r="A79" s="272"/>
      <c r="B79" s="275"/>
      <c r="C79" s="279"/>
      <c r="D79" s="272"/>
      <c r="E79" s="273"/>
      <c r="F79" s="272"/>
      <c r="G79" s="271"/>
      <c r="H79" s="274"/>
      <c r="I79" s="276"/>
      <c r="J79" s="268"/>
      <c r="K79" s="267"/>
    </row>
    <row r="80" spans="1:11" s="235" customFormat="1" ht="12.75">
      <c r="A80" s="272"/>
      <c r="B80" s="275"/>
      <c r="C80" s="279"/>
      <c r="D80" s="272"/>
      <c r="E80" s="273"/>
      <c r="F80" s="272"/>
      <c r="G80" s="271"/>
      <c r="H80" s="274"/>
      <c r="I80" s="276"/>
      <c r="J80" s="268"/>
      <c r="K80" s="267"/>
    </row>
    <row r="81" spans="1:11" s="235" customFormat="1" ht="12.75">
      <c r="A81" s="272"/>
      <c r="B81" s="275"/>
      <c r="C81" s="279"/>
      <c r="D81" s="272"/>
      <c r="E81" s="273"/>
      <c r="F81" s="272"/>
      <c r="G81" s="271"/>
      <c r="H81" s="274"/>
      <c r="I81" s="276"/>
      <c r="J81" s="268"/>
      <c r="K81" s="267"/>
    </row>
    <row r="82" spans="1:11" s="235" customFormat="1" ht="12.75">
      <c r="A82" s="272"/>
      <c r="B82" s="275"/>
      <c r="C82" s="279"/>
      <c r="D82" s="272"/>
      <c r="E82" s="273"/>
      <c r="F82" s="272"/>
      <c r="G82" s="271"/>
      <c r="H82" s="274"/>
      <c r="I82" s="276"/>
      <c r="J82" s="268"/>
      <c r="K82" s="267"/>
    </row>
    <row r="83" spans="1:11" s="235" customFormat="1" ht="12.75">
      <c r="A83" s="272"/>
      <c r="B83" s="275"/>
      <c r="C83" s="279"/>
      <c r="D83" s="272"/>
      <c r="E83" s="273"/>
      <c r="F83" s="272"/>
      <c r="G83" s="271"/>
      <c r="H83" s="274"/>
      <c r="I83" s="276"/>
      <c r="J83" s="268"/>
      <c r="K83" s="267"/>
    </row>
    <row r="84" spans="1:11" s="235" customFormat="1" ht="12.75">
      <c r="A84" s="272"/>
      <c r="B84" s="275"/>
      <c r="C84" s="279"/>
      <c r="D84" s="272"/>
      <c r="E84" s="273"/>
      <c r="F84" s="272"/>
      <c r="G84" s="271"/>
      <c r="H84" s="274"/>
      <c r="I84" s="276"/>
      <c r="J84" s="268"/>
      <c r="K84" s="267"/>
    </row>
    <row r="85" spans="1:11" s="235" customFormat="1" ht="12.75">
      <c r="A85" s="272"/>
      <c r="B85" s="275"/>
      <c r="C85" s="279"/>
      <c r="D85" s="272"/>
      <c r="E85" s="273"/>
      <c r="F85" s="272"/>
      <c r="G85" s="271"/>
      <c r="H85" s="274"/>
      <c r="I85" s="276"/>
      <c r="J85" s="268"/>
      <c r="K85" s="267"/>
    </row>
    <row r="86" spans="1:11" s="235" customFormat="1" ht="12.75">
      <c r="A86" s="272"/>
      <c r="B86" s="275"/>
      <c r="C86" s="279"/>
      <c r="D86" s="272"/>
      <c r="E86" s="273"/>
      <c r="F86" s="272"/>
      <c r="G86" s="271"/>
      <c r="H86" s="274"/>
      <c r="I86" s="276"/>
      <c r="J86" s="268"/>
      <c r="K86" s="267"/>
    </row>
    <row r="87" spans="1:11" s="235" customFormat="1" ht="12.75">
      <c r="A87" s="272"/>
      <c r="B87" s="275"/>
      <c r="C87" s="274"/>
      <c r="D87" s="272"/>
      <c r="E87" s="278"/>
      <c r="F87" s="272"/>
      <c r="G87" s="271"/>
      <c r="H87" s="270"/>
      <c r="I87" s="269"/>
      <c r="J87" s="268"/>
      <c r="K87" s="267"/>
    </row>
    <row r="88" spans="1:11" s="235" customFormat="1" ht="12.75">
      <c r="A88" s="272"/>
      <c r="B88" s="275"/>
      <c r="C88" s="274"/>
      <c r="D88" s="272"/>
      <c r="E88" s="273"/>
      <c r="F88" s="272"/>
      <c r="G88" s="271"/>
      <c r="H88" s="274"/>
      <c r="I88" s="276"/>
      <c r="J88" s="268"/>
      <c r="K88" s="267"/>
    </row>
    <row r="89" spans="1:11" s="235" customFormat="1" ht="12.75">
      <c r="A89" s="272"/>
      <c r="B89" s="275"/>
      <c r="C89" s="274"/>
      <c r="D89" s="272"/>
      <c r="E89" s="277"/>
      <c r="F89" s="272"/>
      <c r="G89" s="271"/>
      <c r="H89" s="274"/>
      <c r="I89" s="276"/>
      <c r="J89" s="268"/>
      <c r="K89" s="267"/>
    </row>
    <row r="90" spans="1:11" s="235" customFormat="1" ht="12.75">
      <c r="A90" s="272"/>
      <c r="B90" s="275"/>
      <c r="C90" s="274"/>
      <c r="D90" s="272"/>
      <c r="E90" s="273"/>
      <c r="F90" s="272"/>
      <c r="G90" s="271"/>
      <c r="H90" s="270"/>
      <c r="I90" s="269"/>
      <c r="J90" s="268"/>
      <c r="K90" s="267"/>
    </row>
    <row r="91" spans="1:11" s="235" customFormat="1" ht="12.75">
      <c r="A91" s="272"/>
      <c r="B91" s="275"/>
      <c r="C91" s="274"/>
      <c r="D91" s="272"/>
      <c r="E91" s="273"/>
      <c r="F91" s="272"/>
      <c r="G91" s="271"/>
      <c r="H91" s="270"/>
      <c r="I91" s="269"/>
      <c r="J91" s="268"/>
      <c r="K91" s="267"/>
    </row>
    <row r="92" spans="1:11" s="235" customFormat="1" ht="12.75">
      <c r="A92" s="272"/>
      <c r="B92" s="275"/>
      <c r="C92" s="274"/>
      <c r="D92" s="272"/>
      <c r="E92" s="273"/>
      <c r="F92" s="272"/>
      <c r="G92" s="271"/>
      <c r="H92" s="270"/>
      <c r="I92" s="269"/>
      <c r="J92" s="268"/>
      <c r="K92" s="267"/>
    </row>
    <row r="93" spans="1:11" s="235" customFormat="1" ht="12.75">
      <c r="A93" s="272"/>
      <c r="B93" s="275"/>
      <c r="C93" s="274"/>
      <c r="D93" s="272"/>
      <c r="E93" s="273"/>
      <c r="F93" s="272"/>
      <c r="G93" s="271"/>
      <c r="H93" s="270"/>
      <c r="I93" s="269"/>
      <c r="J93" s="268"/>
      <c r="K93" s="267"/>
    </row>
    <row r="94" spans="1:11" s="235" customFormat="1" ht="12.75">
      <c r="A94" s="272"/>
      <c r="B94" s="275"/>
      <c r="C94" s="274"/>
      <c r="D94" s="272"/>
      <c r="E94" s="273"/>
      <c r="F94" s="272"/>
      <c r="G94" s="271"/>
      <c r="H94" s="270"/>
      <c r="I94" s="269"/>
      <c r="J94" s="268"/>
      <c r="K94" s="267"/>
    </row>
    <row r="95" spans="1:11" s="235" customFormat="1" ht="12.75">
      <c r="A95" s="272"/>
      <c r="B95" s="275"/>
      <c r="C95" s="274"/>
      <c r="D95" s="272"/>
      <c r="E95" s="273"/>
      <c r="F95" s="272"/>
      <c r="G95" s="271"/>
      <c r="H95" s="270"/>
      <c r="I95" s="269"/>
      <c r="J95" s="268"/>
      <c r="K95" s="267"/>
    </row>
    <row r="96" spans="1:11" s="235" customFormat="1" ht="12.75">
      <c r="A96" s="266"/>
      <c r="B96" s="265"/>
      <c r="C96" s="261"/>
      <c r="D96" s="263"/>
      <c r="E96" s="264"/>
      <c r="F96" s="263"/>
      <c r="G96" s="262"/>
      <c r="H96" s="261"/>
      <c r="I96" s="260"/>
      <c r="J96" s="259"/>
      <c r="K96" s="258"/>
    </row>
    <row r="97" spans="1:11" s="235" customFormat="1" ht="12.75">
      <c r="A97" s="254"/>
      <c r="B97" s="253"/>
      <c r="C97" s="252"/>
      <c r="D97" s="250"/>
      <c r="E97" s="257"/>
      <c r="F97" s="250"/>
      <c r="G97" s="249"/>
      <c r="H97" s="252"/>
      <c r="I97" s="256"/>
      <c r="J97" s="247"/>
      <c r="K97" s="246"/>
    </row>
    <row r="98" spans="1:11" s="235" customFormat="1" ht="12.75">
      <c r="A98" s="254"/>
      <c r="B98" s="253"/>
      <c r="C98" s="252"/>
      <c r="D98" s="250"/>
      <c r="E98" s="251"/>
      <c r="F98" s="250"/>
      <c r="G98" s="249"/>
      <c r="H98" s="234"/>
      <c r="I98" s="248"/>
      <c r="J98" s="247"/>
      <c r="K98" s="246"/>
    </row>
    <row r="99" spans="1:11" s="235" customFormat="1" ht="12.75">
      <c r="A99" s="254"/>
      <c r="B99" s="253"/>
      <c r="C99" s="252"/>
      <c r="D99" s="250"/>
      <c r="E99" s="251"/>
      <c r="F99" s="250"/>
      <c r="G99" s="249"/>
      <c r="H99" s="234"/>
      <c r="I99" s="248"/>
      <c r="J99" s="247"/>
      <c r="K99" s="246"/>
    </row>
    <row r="100" spans="1:11" s="235" customFormat="1" ht="12.75">
      <c r="A100" s="254"/>
      <c r="B100" s="253"/>
      <c r="C100" s="252"/>
      <c r="D100" s="250"/>
      <c r="E100" s="251"/>
      <c r="F100" s="250"/>
      <c r="G100" s="249"/>
      <c r="H100" s="252"/>
      <c r="I100" s="256"/>
      <c r="J100" s="247"/>
      <c r="K100" s="246"/>
    </row>
    <row r="101" spans="1:11" s="235" customFormat="1" ht="12.75">
      <c r="A101" s="254"/>
      <c r="B101" s="253"/>
      <c r="C101" s="252"/>
      <c r="D101" s="250"/>
      <c r="E101" s="257"/>
      <c r="F101" s="250"/>
      <c r="G101" s="249"/>
      <c r="H101" s="252"/>
      <c r="I101" s="256"/>
      <c r="J101" s="247"/>
      <c r="K101" s="246"/>
    </row>
    <row r="102" spans="1:11" s="235" customFormat="1" ht="12.75">
      <c r="A102" s="254"/>
      <c r="B102" s="253"/>
      <c r="C102" s="252"/>
      <c r="D102" s="250"/>
      <c r="E102" s="251"/>
      <c r="F102" s="250"/>
      <c r="G102" s="249"/>
      <c r="H102" s="234"/>
      <c r="I102" s="248"/>
      <c r="J102" s="247"/>
      <c r="K102" s="246"/>
    </row>
    <row r="103" spans="1:11" s="235" customFormat="1" ht="12.75">
      <c r="A103" s="254"/>
      <c r="B103" s="253"/>
      <c r="C103" s="252"/>
      <c r="D103" s="250"/>
      <c r="E103" s="251"/>
      <c r="F103" s="250"/>
      <c r="G103" s="249"/>
      <c r="H103" s="234"/>
      <c r="I103" s="248"/>
      <c r="J103" s="247"/>
      <c r="K103" s="246"/>
    </row>
    <row r="104" spans="1:11" s="235" customFormat="1" ht="12.75">
      <c r="A104" s="254"/>
      <c r="B104" s="253"/>
      <c r="C104" s="252"/>
      <c r="D104" s="250"/>
      <c r="E104" s="251"/>
      <c r="F104" s="250"/>
      <c r="G104" s="249"/>
      <c r="H104" s="234"/>
      <c r="I104" s="248"/>
      <c r="J104" s="247"/>
      <c r="K104" s="246"/>
    </row>
    <row r="105" spans="1:11" s="235" customFormat="1" ht="12.75">
      <c r="A105" s="254"/>
      <c r="B105" s="253"/>
      <c r="C105" s="252"/>
      <c r="D105" s="250"/>
      <c r="E105" s="251"/>
      <c r="F105" s="250"/>
      <c r="G105" s="249"/>
      <c r="H105" s="234"/>
      <c r="I105" s="248"/>
      <c r="J105" s="247"/>
      <c r="K105" s="246"/>
    </row>
    <row r="106" spans="1:11" s="235" customFormat="1" ht="12.75">
      <c r="A106" s="254"/>
      <c r="B106" s="253"/>
      <c r="C106" s="252"/>
      <c r="D106" s="250"/>
      <c r="E106" s="251"/>
      <c r="F106" s="250"/>
      <c r="G106" s="249"/>
      <c r="H106" s="234"/>
      <c r="I106" s="248"/>
      <c r="J106" s="247"/>
      <c r="K106" s="246"/>
    </row>
    <row r="107" spans="1:11" s="235" customFormat="1" ht="12.75">
      <c r="A107" s="254"/>
      <c r="B107" s="253"/>
      <c r="C107" s="252"/>
      <c r="D107" s="250"/>
      <c r="E107" s="251"/>
      <c r="F107" s="250"/>
      <c r="G107" s="249"/>
      <c r="H107" s="252"/>
      <c r="I107" s="256"/>
      <c r="J107" s="247"/>
      <c r="K107" s="246"/>
    </row>
    <row r="108" spans="1:11" s="235" customFormat="1" ht="12.75">
      <c r="A108" s="254"/>
      <c r="B108" s="253"/>
      <c r="C108" s="252"/>
      <c r="D108" s="250"/>
      <c r="E108" s="257"/>
      <c r="F108" s="250"/>
      <c r="G108" s="249"/>
      <c r="H108" s="252"/>
      <c r="I108" s="256"/>
      <c r="J108" s="247"/>
      <c r="K108" s="246"/>
    </row>
    <row r="109" spans="1:11" s="235" customFormat="1" ht="12.75">
      <c r="A109" s="254"/>
      <c r="B109" s="253"/>
      <c r="C109" s="252"/>
      <c r="D109" s="250"/>
      <c r="E109" s="251"/>
      <c r="F109" s="250"/>
      <c r="G109" s="249"/>
      <c r="H109" s="234"/>
      <c r="I109" s="248"/>
      <c r="J109" s="247"/>
      <c r="K109" s="246"/>
    </row>
    <row r="110" spans="1:11" s="235" customFormat="1" ht="12.75">
      <c r="A110" s="254"/>
      <c r="B110" s="253"/>
      <c r="C110" s="252"/>
      <c r="D110" s="250"/>
      <c r="E110" s="251"/>
      <c r="F110" s="250"/>
      <c r="G110" s="249"/>
      <c r="H110" s="234"/>
      <c r="I110" s="248"/>
      <c r="J110" s="247"/>
      <c r="K110" s="246"/>
    </row>
    <row r="111" spans="1:11" s="235" customFormat="1" ht="12.75">
      <c r="A111" s="254"/>
      <c r="B111" s="253"/>
      <c r="C111" s="252"/>
      <c r="D111" s="250"/>
      <c r="E111" s="251"/>
      <c r="F111" s="250"/>
      <c r="G111" s="249"/>
      <c r="H111" s="234"/>
      <c r="I111" s="248"/>
      <c r="J111" s="247"/>
      <c r="K111" s="246"/>
    </row>
    <row r="112" spans="1:11" s="235" customFormat="1" ht="12.75">
      <c r="A112" s="254"/>
      <c r="B112" s="253"/>
      <c r="C112" s="252"/>
      <c r="D112" s="250"/>
      <c r="E112" s="251"/>
      <c r="F112" s="250"/>
      <c r="G112" s="249"/>
      <c r="H112" s="234"/>
      <c r="I112" s="248"/>
      <c r="J112" s="247"/>
      <c r="K112" s="246"/>
    </row>
    <row r="113" spans="1:11" s="235" customFormat="1" ht="12.75">
      <c r="A113" s="254"/>
      <c r="B113" s="253"/>
      <c r="C113" s="252"/>
      <c r="D113" s="250"/>
      <c r="E113" s="251"/>
      <c r="F113" s="250"/>
      <c r="G113" s="249"/>
      <c r="H113" s="234"/>
      <c r="I113" s="248"/>
      <c r="J113" s="247"/>
      <c r="K113" s="246"/>
    </row>
    <row r="114" spans="1:11" s="235" customFormat="1" ht="12.75">
      <c r="A114" s="254"/>
      <c r="B114" s="253"/>
      <c r="C114" s="252"/>
      <c r="D114" s="250"/>
      <c r="E114" s="251"/>
      <c r="F114" s="250"/>
      <c r="G114" s="249"/>
      <c r="H114" s="252"/>
      <c r="I114" s="256"/>
      <c r="J114" s="247"/>
      <c r="K114" s="246"/>
    </row>
    <row r="115" spans="1:11" s="235" customFormat="1" ht="12.75">
      <c r="A115" s="254"/>
      <c r="B115" s="253"/>
      <c r="C115" s="252"/>
      <c r="D115" s="250"/>
      <c r="E115" s="257"/>
      <c r="F115" s="250"/>
      <c r="G115" s="249"/>
      <c r="H115" s="252"/>
      <c r="I115" s="256"/>
      <c r="J115" s="247"/>
      <c r="K115" s="246"/>
    </row>
    <row r="116" spans="1:11" s="235" customFormat="1" ht="12.75">
      <c r="A116" s="254"/>
      <c r="B116" s="253"/>
      <c r="C116" s="252"/>
      <c r="D116" s="250"/>
      <c r="E116" s="251"/>
      <c r="F116" s="250"/>
      <c r="G116" s="249"/>
      <c r="H116" s="234"/>
      <c r="I116" s="248"/>
      <c r="J116" s="247"/>
      <c r="K116" s="246"/>
    </row>
    <row r="117" spans="1:11" s="235" customFormat="1" ht="12.75">
      <c r="A117" s="254"/>
      <c r="B117" s="253"/>
      <c r="C117" s="252"/>
      <c r="D117" s="250"/>
      <c r="E117" s="251"/>
      <c r="F117" s="250"/>
      <c r="G117" s="249"/>
      <c r="H117" s="234"/>
      <c r="I117" s="248"/>
      <c r="J117" s="247"/>
      <c r="K117" s="246"/>
    </row>
    <row r="118" spans="1:11" s="235" customFormat="1" ht="12.75">
      <c r="A118" s="254"/>
      <c r="B118" s="253"/>
      <c r="C118" s="252"/>
      <c r="D118" s="250"/>
      <c r="E118" s="251"/>
      <c r="F118" s="250"/>
      <c r="G118" s="249"/>
      <c r="H118" s="234"/>
      <c r="I118" s="248"/>
      <c r="J118" s="247"/>
      <c r="K118" s="246"/>
    </row>
    <row r="119" spans="1:11" s="235" customFormat="1" ht="12.75">
      <c r="A119" s="254"/>
      <c r="B119" s="253"/>
      <c r="C119" s="252"/>
      <c r="D119" s="250"/>
      <c r="E119" s="251"/>
      <c r="F119" s="250"/>
      <c r="G119" s="249"/>
      <c r="H119" s="234"/>
      <c r="I119" s="248"/>
      <c r="J119" s="247"/>
      <c r="K119" s="246"/>
    </row>
    <row r="120" spans="1:11" s="235" customFormat="1" ht="12.75">
      <c r="A120" s="254"/>
      <c r="B120" s="253"/>
      <c r="C120" s="252"/>
      <c r="D120" s="250"/>
      <c r="E120" s="251"/>
      <c r="F120" s="250"/>
      <c r="G120" s="249"/>
      <c r="H120" s="234"/>
      <c r="I120" s="248"/>
      <c r="J120" s="247"/>
      <c r="K120" s="246"/>
    </row>
    <row r="121" spans="1:11" s="235" customFormat="1" ht="12.75">
      <c r="A121" s="254"/>
      <c r="B121" s="253"/>
      <c r="C121" s="252"/>
      <c r="D121" s="250"/>
      <c r="E121" s="251"/>
      <c r="F121" s="250"/>
      <c r="G121" s="249"/>
      <c r="H121" s="234"/>
      <c r="I121" s="248"/>
      <c r="J121" s="247"/>
      <c r="K121" s="246"/>
    </row>
    <row r="122" spans="1:11" s="235" customFormat="1" ht="12.75">
      <c r="A122" s="254"/>
      <c r="B122" s="253"/>
      <c r="C122" s="252"/>
      <c r="D122" s="250"/>
      <c r="E122" s="257"/>
      <c r="F122" s="250"/>
      <c r="G122" s="249"/>
      <c r="H122" s="234"/>
      <c r="I122" s="248"/>
      <c r="J122" s="247"/>
      <c r="K122" s="246"/>
    </row>
    <row r="123" spans="1:11" s="235" customFormat="1" ht="12.75">
      <c r="A123" s="254"/>
      <c r="B123" s="253"/>
      <c r="C123" s="252"/>
      <c r="D123" s="250"/>
      <c r="E123" s="251"/>
      <c r="F123" s="250"/>
      <c r="G123" s="249"/>
      <c r="H123" s="234"/>
      <c r="I123" s="248"/>
      <c r="J123" s="247"/>
      <c r="K123" s="246"/>
    </row>
    <row r="124" spans="1:11" s="235" customFormat="1" ht="12.75">
      <c r="A124" s="254"/>
      <c r="B124" s="253"/>
      <c r="C124" s="252"/>
      <c r="D124" s="250"/>
      <c r="E124" s="251"/>
      <c r="F124" s="250"/>
      <c r="G124" s="249"/>
      <c r="H124" s="234"/>
      <c r="I124" s="248"/>
      <c r="J124" s="247"/>
      <c r="K124" s="246"/>
    </row>
    <row r="125" spans="1:11" s="235" customFormat="1" ht="12.75">
      <c r="A125" s="254"/>
      <c r="B125" s="253"/>
      <c r="C125" s="252"/>
      <c r="D125" s="250"/>
      <c r="E125" s="251"/>
      <c r="F125" s="250"/>
      <c r="G125" s="249"/>
      <c r="H125" s="234"/>
      <c r="I125" s="248"/>
      <c r="J125" s="247"/>
      <c r="K125" s="246"/>
    </row>
    <row r="126" spans="1:11" s="235" customFormat="1" ht="12.75">
      <c r="A126" s="254"/>
      <c r="B126" s="253"/>
      <c r="C126" s="252"/>
      <c r="D126" s="250"/>
      <c r="E126" s="251"/>
      <c r="F126" s="250"/>
      <c r="G126" s="249"/>
      <c r="H126" s="234"/>
      <c r="I126" s="248"/>
      <c r="J126" s="247"/>
      <c r="K126" s="246"/>
    </row>
    <row r="127" spans="1:11" s="235" customFormat="1" ht="12.75">
      <c r="A127" s="254"/>
      <c r="B127" s="253"/>
      <c r="C127" s="252"/>
      <c r="D127" s="250"/>
      <c r="E127" s="251"/>
      <c r="F127" s="250"/>
      <c r="G127" s="249"/>
      <c r="H127" s="234"/>
      <c r="I127" s="248"/>
      <c r="J127" s="247"/>
      <c r="K127" s="246"/>
    </row>
    <row r="128" spans="1:11" s="235" customFormat="1" ht="12.75">
      <c r="A128" s="254"/>
      <c r="B128" s="253"/>
      <c r="C128" s="252"/>
      <c r="D128" s="250"/>
      <c r="E128" s="251"/>
      <c r="F128" s="250"/>
      <c r="G128" s="249"/>
      <c r="H128" s="234"/>
      <c r="I128" s="248"/>
      <c r="J128" s="247"/>
      <c r="K128" s="246"/>
    </row>
    <row r="129" spans="1:11" s="235" customFormat="1" ht="12.75">
      <c r="A129" s="254"/>
      <c r="B129" s="253"/>
      <c r="C129" s="252"/>
      <c r="D129" s="250"/>
      <c r="E129" s="251"/>
      <c r="F129" s="250"/>
      <c r="G129" s="249"/>
      <c r="H129" s="234"/>
      <c r="I129" s="248"/>
      <c r="J129" s="247"/>
      <c r="K129" s="246"/>
    </row>
    <row r="130" spans="1:11" s="235" customFormat="1" ht="12.75">
      <c r="A130" s="254"/>
      <c r="B130" s="253"/>
      <c r="C130" s="252"/>
      <c r="D130" s="250"/>
      <c r="E130" s="251"/>
      <c r="F130" s="250"/>
      <c r="G130" s="249"/>
      <c r="H130" s="252"/>
      <c r="I130" s="256"/>
      <c r="J130" s="247"/>
      <c r="K130" s="246"/>
    </row>
    <row r="131" spans="1:11" s="235" customFormat="1" ht="12.75">
      <c r="A131" s="254"/>
      <c r="B131" s="253"/>
      <c r="C131" s="252"/>
      <c r="D131" s="250"/>
      <c r="E131" s="257"/>
      <c r="F131" s="250"/>
      <c r="G131" s="249"/>
      <c r="H131" s="252"/>
      <c r="I131" s="256"/>
      <c r="J131" s="247"/>
      <c r="K131" s="246"/>
    </row>
    <row r="132" spans="1:11" s="235" customFormat="1" ht="12.75">
      <c r="A132" s="254"/>
      <c r="B132" s="253"/>
      <c r="C132" s="252"/>
      <c r="D132" s="250"/>
      <c r="E132" s="251"/>
      <c r="F132" s="250"/>
      <c r="G132" s="249"/>
      <c r="H132" s="234"/>
      <c r="I132" s="248"/>
      <c r="J132" s="247"/>
      <c r="K132" s="246"/>
    </row>
    <row r="133" spans="1:11" s="235" customFormat="1" ht="12.75">
      <c r="A133" s="254"/>
      <c r="B133" s="253"/>
      <c r="C133" s="252"/>
      <c r="D133" s="250"/>
      <c r="E133" s="251"/>
      <c r="F133" s="250"/>
      <c r="G133" s="249"/>
      <c r="H133" s="234"/>
      <c r="I133" s="248"/>
      <c r="J133" s="247"/>
      <c r="K133" s="246"/>
    </row>
    <row r="134" spans="1:11" s="235" customFormat="1" ht="12.75">
      <c r="A134" s="254"/>
      <c r="B134" s="253"/>
      <c r="C134" s="252"/>
      <c r="D134" s="250"/>
      <c r="E134" s="251"/>
      <c r="F134" s="250"/>
      <c r="G134" s="249"/>
      <c r="H134" s="234"/>
      <c r="I134" s="248"/>
      <c r="J134" s="247"/>
      <c r="K134" s="246"/>
    </row>
    <row r="135" spans="1:11" s="235" customFormat="1" ht="12.75">
      <c r="A135" s="254"/>
      <c r="B135" s="253"/>
      <c r="C135" s="252"/>
      <c r="D135" s="250"/>
      <c r="E135" s="251"/>
      <c r="F135" s="250"/>
      <c r="G135" s="249"/>
      <c r="H135" s="234"/>
      <c r="I135" s="248"/>
      <c r="J135" s="247"/>
      <c r="K135" s="246"/>
    </row>
    <row r="136" spans="1:11" s="235" customFormat="1" ht="12.75">
      <c r="A136" s="254"/>
      <c r="B136" s="253"/>
      <c r="C136" s="252"/>
      <c r="D136" s="250"/>
      <c r="E136" s="251"/>
      <c r="F136" s="250"/>
      <c r="G136" s="249"/>
      <c r="H136" s="234"/>
      <c r="I136" s="248"/>
      <c r="J136" s="247"/>
      <c r="K136" s="246"/>
    </row>
    <row r="137" spans="1:11" s="235" customFormat="1" ht="12.75">
      <c r="A137" s="254"/>
      <c r="B137" s="253"/>
      <c r="C137" s="252"/>
      <c r="D137" s="250"/>
      <c r="E137" s="251"/>
      <c r="F137" s="250"/>
      <c r="G137" s="249"/>
      <c r="H137" s="234"/>
      <c r="I137" s="248"/>
      <c r="J137" s="247"/>
      <c r="K137" s="246"/>
    </row>
    <row r="138" spans="1:11" s="235" customFormat="1" ht="12.75">
      <c r="A138" s="254"/>
      <c r="B138" s="253"/>
      <c r="C138" s="252"/>
      <c r="D138" s="250"/>
      <c r="E138" s="251"/>
      <c r="F138" s="250"/>
      <c r="G138" s="249"/>
      <c r="H138" s="234"/>
      <c r="I138" s="248"/>
      <c r="J138" s="247"/>
      <c r="K138" s="246"/>
    </row>
    <row r="139" spans="1:11" s="235" customFormat="1" ht="12.75">
      <c r="A139" s="254"/>
      <c r="B139" s="253"/>
      <c r="C139" s="252"/>
      <c r="D139" s="250"/>
      <c r="E139" s="251"/>
      <c r="F139" s="250"/>
      <c r="G139" s="249"/>
      <c r="H139" s="234"/>
      <c r="I139" s="248"/>
      <c r="J139" s="247"/>
      <c r="K139" s="246"/>
    </row>
    <row r="140" spans="1:11" s="235" customFormat="1" ht="12.75">
      <c r="A140" s="254"/>
      <c r="B140" s="253"/>
      <c r="C140" s="252"/>
      <c r="D140" s="250"/>
      <c r="E140" s="255"/>
      <c r="F140" s="250"/>
      <c r="G140" s="249"/>
      <c r="H140" s="234"/>
      <c r="I140" s="248"/>
      <c r="J140" s="247"/>
      <c r="K140" s="246"/>
    </row>
    <row r="141" spans="1:11" s="235" customFormat="1" ht="12.75">
      <c r="A141" s="254"/>
      <c r="B141" s="253"/>
      <c r="C141" s="252"/>
      <c r="D141" s="250"/>
      <c r="E141" s="251"/>
      <c r="F141" s="250"/>
      <c r="G141" s="249"/>
      <c r="H141" s="234"/>
      <c r="I141" s="248"/>
      <c r="J141" s="247"/>
      <c r="K141" s="246"/>
    </row>
    <row r="142" spans="1:11" s="235" customFormat="1" ht="12.75">
      <c r="A142" s="254"/>
      <c r="B142" s="253"/>
      <c r="C142" s="252"/>
      <c r="D142" s="250"/>
      <c r="E142" s="251"/>
      <c r="F142" s="250"/>
      <c r="G142" s="249"/>
      <c r="H142" s="234"/>
      <c r="I142" s="248"/>
      <c r="J142" s="247"/>
      <c r="K142" s="246"/>
    </row>
    <row r="143" spans="1:11" s="235" customFormat="1" ht="12.75">
      <c r="A143" s="245"/>
      <c r="B143" s="244"/>
      <c r="C143" s="243"/>
      <c r="D143" s="241"/>
      <c r="E143" s="242"/>
      <c r="F143" s="241"/>
      <c r="G143" s="240"/>
      <c r="H143" s="239"/>
      <c r="I143" s="238"/>
      <c r="J143" s="237"/>
      <c r="K143" s="236"/>
    </row>
    <row r="65469" s="229" customFormat="1" ht="13.5" customHeight="1">
      <c r="H65469" s="234"/>
    </row>
  </sheetData>
  <sheetProtection/>
  <autoFilter ref="A6:X143"/>
  <mergeCells count="2">
    <mergeCell ref="E1:I1"/>
    <mergeCell ref="E2:I2"/>
  </mergeCells>
  <printOptions gridLines="1"/>
  <pageMargins left="0.47" right="0.17" top="0.7480314960629921" bottom="0.4724409448818898" header="0.4724409448818898" footer="0.1968503937007874"/>
  <pageSetup horizontalDpi="300" verticalDpi="300" orientation="portrait" paperSize="9" scale="69" r:id="rId1"/>
  <headerFooter alignWithMargins="0">
    <oddHeader>&amp;L &amp;C&amp;"Arial CE,Tučné"&amp;12VÝKAZ   VÝMĚR&amp;RPříloha č.2</oddHeader>
    <oddFooter>&amp;Cstrana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Layout" zoomScaleSheetLayoutView="85" workbookViewId="0" topLeftCell="A82">
      <selection activeCell="E85" sqref="E85"/>
    </sheetView>
  </sheetViews>
  <sheetFormatPr defaultColWidth="9.33203125" defaultRowHeight="13.5"/>
  <cols>
    <col min="1" max="1" width="9.16015625" style="337" customWidth="1"/>
    <col min="2" max="2" width="116.66015625" style="358" customWidth="1"/>
    <col min="3" max="3" width="13.5" style="359" customWidth="1"/>
    <col min="4" max="4" width="8.66015625" style="359" customWidth="1"/>
    <col min="5" max="5" width="14.83203125" style="336" customWidth="1"/>
    <col min="6" max="6" width="9.33203125" style="336" customWidth="1"/>
    <col min="7" max="7" width="16.83203125" style="360" customWidth="1"/>
    <col min="8" max="8" width="19.16015625" style="361" customWidth="1"/>
    <col min="9" max="16384" width="9.33203125" style="335" customWidth="1"/>
  </cols>
  <sheetData>
    <row r="1" spans="1:8" ht="14.25">
      <c r="A1" s="447" t="s">
        <v>595</v>
      </c>
      <c r="B1" s="449" t="s">
        <v>594</v>
      </c>
      <c r="C1" s="451" t="s">
        <v>593</v>
      </c>
      <c r="D1" s="451"/>
      <c r="E1" s="451"/>
      <c r="F1" s="445" t="s">
        <v>312</v>
      </c>
      <c r="G1" s="445" t="s">
        <v>592</v>
      </c>
      <c r="H1" s="445" t="s">
        <v>591</v>
      </c>
    </row>
    <row r="2" spans="1:8" ht="14.25">
      <c r="A2" s="448"/>
      <c r="B2" s="450"/>
      <c r="C2" s="352" t="s">
        <v>590</v>
      </c>
      <c r="D2" s="352" t="s">
        <v>589</v>
      </c>
      <c r="E2" s="350" t="s">
        <v>588</v>
      </c>
      <c r="F2" s="446"/>
      <c r="G2" s="446"/>
      <c r="H2" s="446"/>
    </row>
    <row r="3" spans="1:8" ht="18">
      <c r="A3" s="452" t="s">
        <v>608</v>
      </c>
      <c r="B3" s="453"/>
      <c r="C3" s="453"/>
      <c r="D3" s="453"/>
      <c r="E3" s="453"/>
      <c r="F3" s="453"/>
      <c r="G3" s="453"/>
      <c r="H3" s="454"/>
    </row>
    <row r="4" spans="1:8" ht="15">
      <c r="A4" s="455" t="s">
        <v>587</v>
      </c>
      <c r="B4" s="456"/>
      <c r="C4" s="456"/>
      <c r="D4" s="456"/>
      <c r="E4" s="456"/>
      <c r="F4" s="456"/>
      <c r="G4" s="456"/>
      <c r="H4" s="457"/>
    </row>
    <row r="5" spans="1:8" s="338" customFormat="1" ht="42.75">
      <c r="A5" s="344" t="s">
        <v>72</v>
      </c>
      <c r="B5" s="343" t="s">
        <v>586</v>
      </c>
      <c r="C5" s="343">
        <v>851</v>
      </c>
      <c r="D5" s="343">
        <v>889</v>
      </c>
      <c r="E5" s="343" t="s">
        <v>585</v>
      </c>
      <c r="F5" s="342">
        <v>1</v>
      </c>
      <c r="G5" s="353"/>
      <c r="H5" s="354">
        <f aca="true" t="shared" si="0" ref="H5:H50">G5*F5</f>
        <v>0</v>
      </c>
    </row>
    <row r="6" spans="1:8" s="338" customFormat="1" ht="14.25">
      <c r="A6" s="344" t="s">
        <v>584</v>
      </c>
      <c r="B6" s="343" t="s">
        <v>583</v>
      </c>
      <c r="C6" s="343">
        <v>210</v>
      </c>
      <c r="D6" s="343">
        <v>440</v>
      </c>
      <c r="E6" s="343">
        <v>640</v>
      </c>
      <c r="F6" s="342">
        <v>1</v>
      </c>
      <c r="G6" s="353"/>
      <c r="H6" s="354">
        <f t="shared" si="0"/>
        <v>0</v>
      </c>
    </row>
    <row r="7" spans="1:8" s="338" customFormat="1" ht="28.5">
      <c r="A7" s="344" t="s">
        <v>79</v>
      </c>
      <c r="B7" s="343" t="s">
        <v>582</v>
      </c>
      <c r="C7" s="343">
        <v>854</v>
      </c>
      <c r="D7" s="343">
        <v>1226</v>
      </c>
      <c r="E7" s="343">
        <v>450</v>
      </c>
      <c r="F7" s="342">
        <v>1</v>
      </c>
      <c r="G7" s="353"/>
      <c r="H7" s="354">
        <f t="shared" si="0"/>
        <v>0</v>
      </c>
    </row>
    <row r="8" spans="1:8" s="338" customFormat="1" ht="37.5" customHeight="1">
      <c r="A8" s="344" t="s">
        <v>134</v>
      </c>
      <c r="B8" s="343" t="s">
        <v>581</v>
      </c>
      <c r="C8" s="343" t="s">
        <v>580</v>
      </c>
      <c r="D8" s="343">
        <v>600</v>
      </c>
      <c r="E8" s="343">
        <v>900</v>
      </c>
      <c r="F8" s="342">
        <v>1</v>
      </c>
      <c r="G8" s="353"/>
      <c r="H8" s="354">
        <f t="shared" si="0"/>
        <v>0</v>
      </c>
    </row>
    <row r="9" spans="1:8" s="338" customFormat="1" ht="57">
      <c r="A9" s="344" t="s">
        <v>131</v>
      </c>
      <c r="B9" s="343" t="s">
        <v>579</v>
      </c>
      <c r="C9" s="343">
        <v>1060</v>
      </c>
      <c r="D9" s="343">
        <v>700</v>
      </c>
      <c r="E9" s="343">
        <v>900</v>
      </c>
      <c r="F9" s="342">
        <v>1</v>
      </c>
      <c r="G9" s="353"/>
      <c r="H9" s="354">
        <f t="shared" si="0"/>
        <v>0</v>
      </c>
    </row>
    <row r="10" spans="1:8" s="338" customFormat="1" ht="19.5" customHeight="1">
      <c r="A10" s="344" t="s">
        <v>139</v>
      </c>
      <c r="B10" s="343" t="s">
        <v>578</v>
      </c>
      <c r="C10" s="343">
        <v>1330</v>
      </c>
      <c r="D10" s="343">
        <v>700</v>
      </c>
      <c r="E10" s="343">
        <v>900</v>
      </c>
      <c r="F10" s="342">
        <v>1</v>
      </c>
      <c r="G10" s="353"/>
      <c r="H10" s="354">
        <f t="shared" si="0"/>
        <v>0</v>
      </c>
    </row>
    <row r="11" spans="1:8" s="338" customFormat="1" ht="57">
      <c r="A11" s="344" t="s">
        <v>142</v>
      </c>
      <c r="B11" s="343" t="s">
        <v>577</v>
      </c>
      <c r="C11" s="343">
        <v>600</v>
      </c>
      <c r="D11" s="343">
        <v>700</v>
      </c>
      <c r="E11" s="343">
        <v>900</v>
      </c>
      <c r="F11" s="342">
        <v>1</v>
      </c>
      <c r="G11" s="353"/>
      <c r="H11" s="354">
        <f t="shared" si="0"/>
        <v>0</v>
      </c>
    </row>
    <row r="12" spans="1:8" s="338" customFormat="1" ht="71.25">
      <c r="A12" s="344" t="s">
        <v>145</v>
      </c>
      <c r="B12" s="343" t="s">
        <v>576</v>
      </c>
      <c r="C12" s="343">
        <v>500</v>
      </c>
      <c r="D12" s="343">
        <v>700</v>
      </c>
      <c r="E12" s="343">
        <v>900</v>
      </c>
      <c r="F12" s="342">
        <v>1</v>
      </c>
      <c r="G12" s="353"/>
      <c r="H12" s="354">
        <f t="shared" si="0"/>
        <v>0</v>
      </c>
    </row>
    <row r="13" spans="1:8" s="338" customFormat="1" ht="57">
      <c r="A13" s="344" t="s">
        <v>148</v>
      </c>
      <c r="B13" s="343" t="s">
        <v>575</v>
      </c>
      <c r="C13" s="343">
        <v>900</v>
      </c>
      <c r="D13" s="343">
        <v>700</v>
      </c>
      <c r="E13" s="343">
        <v>900</v>
      </c>
      <c r="F13" s="342">
        <v>1</v>
      </c>
      <c r="G13" s="353"/>
      <c r="H13" s="354">
        <f t="shared" si="0"/>
        <v>0</v>
      </c>
    </row>
    <row r="14" spans="1:8" s="338" customFormat="1" ht="42.75">
      <c r="A14" s="344" t="s">
        <v>151</v>
      </c>
      <c r="B14" s="343" t="s">
        <v>574</v>
      </c>
      <c r="C14" s="343">
        <v>905</v>
      </c>
      <c r="D14" s="343">
        <v>300</v>
      </c>
      <c r="E14" s="343">
        <v>600</v>
      </c>
      <c r="F14" s="342">
        <v>3</v>
      </c>
      <c r="G14" s="353"/>
      <c r="H14" s="354">
        <f t="shared" si="0"/>
        <v>0</v>
      </c>
    </row>
    <row r="15" spans="1:8" s="338" customFormat="1" ht="42.75">
      <c r="A15" s="344" t="s">
        <v>159</v>
      </c>
      <c r="B15" s="343" t="s">
        <v>573</v>
      </c>
      <c r="C15" s="343">
        <v>850</v>
      </c>
      <c r="D15" s="343">
        <v>500</v>
      </c>
      <c r="E15" s="343">
        <v>1800</v>
      </c>
      <c r="F15" s="342">
        <v>1</v>
      </c>
      <c r="G15" s="353"/>
      <c r="H15" s="354">
        <f t="shared" si="0"/>
        <v>0</v>
      </c>
    </row>
    <row r="16" spans="1:8" s="338" customFormat="1" ht="33" customHeight="1">
      <c r="A16" s="344" t="s">
        <v>163</v>
      </c>
      <c r="B16" s="343" t="s">
        <v>572</v>
      </c>
      <c r="C16" s="343">
        <v>600</v>
      </c>
      <c r="D16" s="343">
        <v>600</v>
      </c>
      <c r="E16" s="343">
        <v>850</v>
      </c>
      <c r="F16" s="342">
        <v>1</v>
      </c>
      <c r="G16" s="353"/>
      <c r="H16" s="354">
        <f t="shared" si="0"/>
        <v>0</v>
      </c>
    </row>
    <row r="17" spans="1:8" s="338" customFormat="1" ht="42.75">
      <c r="A17" s="344" t="s">
        <v>166</v>
      </c>
      <c r="B17" s="343" t="s">
        <v>571</v>
      </c>
      <c r="C17" s="343" t="s">
        <v>570</v>
      </c>
      <c r="D17" s="343">
        <v>700</v>
      </c>
      <c r="E17" s="343">
        <v>900</v>
      </c>
      <c r="F17" s="342">
        <v>1</v>
      </c>
      <c r="G17" s="353"/>
      <c r="H17" s="354">
        <f t="shared" si="0"/>
        <v>0</v>
      </c>
    </row>
    <row r="18" spans="1:8" s="338" customFormat="1" ht="57">
      <c r="A18" s="344" t="s">
        <v>169</v>
      </c>
      <c r="B18" s="343" t="s">
        <v>569</v>
      </c>
      <c r="C18" s="343">
        <v>1200</v>
      </c>
      <c r="D18" s="343">
        <v>700</v>
      </c>
      <c r="E18" s="343">
        <v>900</v>
      </c>
      <c r="F18" s="342">
        <v>1</v>
      </c>
      <c r="G18" s="353"/>
      <c r="H18" s="354">
        <f t="shared" si="0"/>
        <v>0</v>
      </c>
    </row>
    <row r="19" spans="1:8" s="338" customFormat="1" ht="42.75">
      <c r="A19" s="344" t="s">
        <v>8</v>
      </c>
      <c r="B19" s="343" t="s">
        <v>568</v>
      </c>
      <c r="C19" s="343">
        <v>1040</v>
      </c>
      <c r="D19" s="343">
        <v>520</v>
      </c>
      <c r="E19" s="343">
        <v>500</v>
      </c>
      <c r="F19" s="342">
        <v>1</v>
      </c>
      <c r="G19" s="353"/>
      <c r="H19" s="354">
        <f t="shared" si="0"/>
        <v>0</v>
      </c>
    </row>
    <row r="20" spans="1:8" s="338" customFormat="1" ht="17.25" customHeight="1">
      <c r="A20" s="344" t="s">
        <v>175</v>
      </c>
      <c r="B20" s="343" t="s">
        <v>567</v>
      </c>
      <c r="C20" s="343" t="s">
        <v>566</v>
      </c>
      <c r="D20" s="343"/>
      <c r="E20" s="343">
        <v>600</v>
      </c>
      <c r="F20" s="342">
        <v>1</v>
      </c>
      <c r="G20" s="353"/>
      <c r="H20" s="354">
        <f t="shared" si="0"/>
        <v>0</v>
      </c>
    </row>
    <row r="21" spans="1:8" s="338" customFormat="1" ht="28.5">
      <c r="A21" s="344" t="s">
        <v>178</v>
      </c>
      <c r="B21" s="343" t="s">
        <v>565</v>
      </c>
      <c r="C21" s="343">
        <v>800</v>
      </c>
      <c r="D21" s="343">
        <v>800</v>
      </c>
      <c r="E21" s="343">
        <v>750</v>
      </c>
      <c r="F21" s="342">
        <v>1</v>
      </c>
      <c r="G21" s="353"/>
      <c r="H21" s="354">
        <f t="shared" si="0"/>
        <v>0</v>
      </c>
    </row>
    <row r="22" spans="1:8" s="338" customFormat="1" ht="28.5">
      <c r="A22" s="344" t="s">
        <v>181</v>
      </c>
      <c r="B22" s="343" t="s">
        <v>564</v>
      </c>
      <c r="C22" s="343">
        <v>400</v>
      </c>
      <c r="D22" s="343">
        <v>800</v>
      </c>
      <c r="E22" s="343">
        <v>750</v>
      </c>
      <c r="F22" s="342">
        <v>2</v>
      </c>
      <c r="G22" s="353"/>
      <c r="H22" s="354">
        <f t="shared" si="0"/>
        <v>0</v>
      </c>
    </row>
    <row r="23" spans="1:8" s="338" customFormat="1" ht="42.75">
      <c r="A23" s="344" t="s">
        <v>184</v>
      </c>
      <c r="B23" s="343" t="s">
        <v>563</v>
      </c>
      <c r="C23" s="343">
        <v>400</v>
      </c>
      <c r="D23" s="343">
        <v>800</v>
      </c>
      <c r="E23" s="343">
        <v>750</v>
      </c>
      <c r="F23" s="342">
        <v>1</v>
      </c>
      <c r="G23" s="353"/>
      <c r="H23" s="354">
        <f t="shared" si="0"/>
        <v>0</v>
      </c>
    </row>
    <row r="24" spans="1:8" s="338" customFormat="1" ht="42.75">
      <c r="A24" s="344" t="s">
        <v>187</v>
      </c>
      <c r="B24" s="343" t="s">
        <v>562</v>
      </c>
      <c r="C24" s="343">
        <v>400</v>
      </c>
      <c r="D24" s="343">
        <v>800</v>
      </c>
      <c r="E24" s="343">
        <v>750</v>
      </c>
      <c r="F24" s="342">
        <v>1</v>
      </c>
      <c r="G24" s="353"/>
      <c r="H24" s="354">
        <f t="shared" si="0"/>
        <v>0</v>
      </c>
    </row>
    <row r="25" spans="1:8" s="338" customFormat="1" ht="42.75">
      <c r="A25" s="344" t="s">
        <v>7</v>
      </c>
      <c r="B25" s="343" t="s">
        <v>561</v>
      </c>
      <c r="C25" s="343">
        <v>200</v>
      </c>
      <c r="D25" s="343">
        <v>800</v>
      </c>
      <c r="E25" s="343">
        <v>750</v>
      </c>
      <c r="F25" s="342">
        <v>1</v>
      </c>
      <c r="G25" s="353"/>
      <c r="H25" s="354">
        <f t="shared" si="0"/>
        <v>0</v>
      </c>
    </row>
    <row r="26" spans="1:8" s="338" customFormat="1" ht="18.75" customHeight="1">
      <c r="A26" s="344" t="s">
        <v>554</v>
      </c>
      <c r="B26" s="343" t="s">
        <v>560</v>
      </c>
      <c r="C26" s="343"/>
      <c r="D26" s="343"/>
      <c r="E26" s="343">
        <v>150</v>
      </c>
      <c r="F26" s="342">
        <v>1</v>
      </c>
      <c r="G26" s="353"/>
      <c r="H26" s="354">
        <f t="shared" si="0"/>
        <v>0</v>
      </c>
    </row>
    <row r="27" spans="1:8" s="338" customFormat="1" ht="20.25" customHeight="1">
      <c r="A27" s="344" t="s">
        <v>192</v>
      </c>
      <c r="B27" s="343" t="s">
        <v>559</v>
      </c>
      <c r="C27" s="343"/>
      <c r="D27" s="343"/>
      <c r="E27" s="343"/>
      <c r="F27" s="342">
        <v>1</v>
      </c>
      <c r="G27" s="353"/>
      <c r="H27" s="354">
        <f t="shared" si="0"/>
        <v>0</v>
      </c>
    </row>
    <row r="28" spans="1:8" s="338" customFormat="1" ht="57">
      <c r="A28" s="344" t="s">
        <v>195</v>
      </c>
      <c r="B28" s="343" t="s">
        <v>558</v>
      </c>
      <c r="C28" s="343">
        <v>3000</v>
      </c>
      <c r="D28" s="343">
        <v>1200</v>
      </c>
      <c r="E28" s="343">
        <v>500</v>
      </c>
      <c r="F28" s="342">
        <v>1</v>
      </c>
      <c r="G28" s="353"/>
      <c r="H28" s="354">
        <f t="shared" si="0"/>
        <v>0</v>
      </c>
    </row>
    <row r="29" spans="1:8" s="346" customFormat="1" ht="19.5" customHeight="1">
      <c r="A29" s="348" t="s">
        <v>202</v>
      </c>
      <c r="B29" s="347" t="s">
        <v>557</v>
      </c>
      <c r="C29" s="347">
        <v>1000</v>
      </c>
      <c r="D29" s="347">
        <v>700</v>
      </c>
      <c r="E29" s="347">
        <v>900</v>
      </c>
      <c r="F29" s="342">
        <v>1</v>
      </c>
      <c r="G29" s="355"/>
      <c r="H29" s="355">
        <f t="shared" si="0"/>
        <v>0</v>
      </c>
    </row>
    <row r="30" spans="1:8" s="338" customFormat="1" ht="32.25" customHeight="1">
      <c r="A30" s="344" t="s">
        <v>198</v>
      </c>
      <c r="B30" s="343" t="s">
        <v>556</v>
      </c>
      <c r="C30" s="343">
        <v>1035</v>
      </c>
      <c r="D30" s="343">
        <v>700</v>
      </c>
      <c r="E30" s="343">
        <v>2000</v>
      </c>
      <c r="F30" s="342">
        <v>1</v>
      </c>
      <c r="G30" s="353"/>
      <c r="H30" s="354">
        <f t="shared" si="0"/>
        <v>0</v>
      </c>
    </row>
    <row r="31" spans="1:8" s="338" customFormat="1" ht="42.75">
      <c r="A31" s="344" t="s">
        <v>205</v>
      </c>
      <c r="B31" s="343" t="s">
        <v>555</v>
      </c>
      <c r="C31" s="343">
        <v>510</v>
      </c>
      <c r="D31" s="343">
        <v>306</v>
      </c>
      <c r="E31" s="343">
        <v>330</v>
      </c>
      <c r="F31" s="342">
        <v>1</v>
      </c>
      <c r="G31" s="353"/>
      <c r="H31" s="354">
        <f t="shared" si="0"/>
        <v>0</v>
      </c>
    </row>
    <row r="32" spans="1:8" s="338" customFormat="1" ht="35.25" customHeight="1">
      <c r="A32" s="344" t="s">
        <v>554</v>
      </c>
      <c r="B32" s="343" t="s">
        <v>553</v>
      </c>
      <c r="C32" s="343">
        <v>600</v>
      </c>
      <c r="D32" s="343">
        <v>500</v>
      </c>
      <c r="E32" s="343">
        <v>400</v>
      </c>
      <c r="F32" s="342">
        <v>1</v>
      </c>
      <c r="G32" s="353"/>
      <c r="H32" s="354">
        <f t="shared" si="0"/>
        <v>0</v>
      </c>
    </row>
    <row r="33" spans="1:8" s="338" customFormat="1" ht="71.25">
      <c r="A33" s="344" t="s">
        <v>208</v>
      </c>
      <c r="B33" s="343" t="s">
        <v>552</v>
      </c>
      <c r="C33" s="343">
        <v>1200</v>
      </c>
      <c r="D33" s="343">
        <v>700</v>
      </c>
      <c r="E33" s="343">
        <v>900</v>
      </c>
      <c r="F33" s="342">
        <v>1</v>
      </c>
      <c r="G33" s="353"/>
      <c r="H33" s="354">
        <f t="shared" si="0"/>
        <v>0</v>
      </c>
    </row>
    <row r="34" spans="1:8" s="338" customFormat="1" ht="33.75" customHeight="1">
      <c r="A34" s="344" t="s">
        <v>210</v>
      </c>
      <c r="B34" s="343" t="s">
        <v>551</v>
      </c>
      <c r="C34" s="343">
        <v>3200</v>
      </c>
      <c r="D34" s="343">
        <v>300</v>
      </c>
      <c r="E34" s="343">
        <v>450</v>
      </c>
      <c r="F34" s="342">
        <v>1</v>
      </c>
      <c r="G34" s="353"/>
      <c r="H34" s="354">
        <f t="shared" si="0"/>
        <v>0</v>
      </c>
    </row>
    <row r="35" spans="1:8" s="338" customFormat="1" ht="36.75" customHeight="1">
      <c r="A35" s="344" t="s">
        <v>213</v>
      </c>
      <c r="B35" s="343" t="s">
        <v>550</v>
      </c>
      <c r="C35" s="343">
        <v>2067</v>
      </c>
      <c r="D35" s="343">
        <v>700</v>
      </c>
      <c r="E35" s="343">
        <v>900</v>
      </c>
      <c r="F35" s="342">
        <v>1</v>
      </c>
      <c r="G35" s="353"/>
      <c r="H35" s="354">
        <f t="shared" si="0"/>
        <v>0</v>
      </c>
    </row>
    <row r="36" spans="1:8" s="338" customFormat="1" ht="20.25" customHeight="1">
      <c r="A36" s="344" t="s">
        <v>216</v>
      </c>
      <c r="B36" s="343" t="s">
        <v>549</v>
      </c>
      <c r="C36" s="343">
        <v>605</v>
      </c>
      <c r="D36" s="343">
        <v>640</v>
      </c>
      <c r="E36" s="343">
        <v>830</v>
      </c>
      <c r="F36" s="339">
        <v>1</v>
      </c>
      <c r="G36" s="353"/>
      <c r="H36" s="354">
        <f t="shared" si="0"/>
        <v>0</v>
      </c>
    </row>
    <row r="37" spans="1:8" s="338" customFormat="1" ht="35.25" customHeight="1">
      <c r="A37" s="344" t="s">
        <v>218</v>
      </c>
      <c r="B37" s="343" t="s">
        <v>548</v>
      </c>
      <c r="C37" s="343">
        <v>700</v>
      </c>
      <c r="D37" s="343">
        <v>800</v>
      </c>
      <c r="E37" s="343">
        <v>890</v>
      </c>
      <c r="F37" s="342">
        <v>1</v>
      </c>
      <c r="G37" s="353"/>
      <c r="H37" s="354">
        <f t="shared" si="0"/>
        <v>0</v>
      </c>
    </row>
    <row r="38" spans="1:8" s="338" customFormat="1" ht="38.25" customHeight="1">
      <c r="A38" s="344" t="s">
        <v>221</v>
      </c>
      <c r="B38" s="343" t="s">
        <v>547</v>
      </c>
      <c r="C38" s="343" t="s">
        <v>546</v>
      </c>
      <c r="D38" s="343">
        <v>600</v>
      </c>
      <c r="E38" s="343">
        <v>900</v>
      </c>
      <c r="F38" s="342">
        <v>1</v>
      </c>
      <c r="G38" s="353"/>
      <c r="H38" s="354">
        <f t="shared" si="0"/>
        <v>0</v>
      </c>
    </row>
    <row r="39" spans="1:8" s="338" customFormat="1" ht="45.75" customHeight="1">
      <c r="A39" s="344" t="s">
        <v>224</v>
      </c>
      <c r="B39" s="343" t="s">
        <v>545</v>
      </c>
      <c r="C39" s="343" t="s">
        <v>544</v>
      </c>
      <c r="D39" s="343">
        <v>700</v>
      </c>
      <c r="E39" s="343">
        <v>900</v>
      </c>
      <c r="F39" s="342">
        <v>1</v>
      </c>
      <c r="G39" s="353"/>
      <c r="H39" s="354">
        <f t="shared" si="0"/>
        <v>0</v>
      </c>
    </row>
    <row r="40" spans="1:8" s="346" customFormat="1" ht="23.25" customHeight="1">
      <c r="A40" s="348" t="s">
        <v>227</v>
      </c>
      <c r="B40" s="347" t="s">
        <v>543</v>
      </c>
      <c r="C40" s="347">
        <v>270</v>
      </c>
      <c r="D40" s="347">
        <v>320</v>
      </c>
      <c r="E40" s="347">
        <v>40</v>
      </c>
      <c r="F40" s="342">
        <v>1</v>
      </c>
      <c r="G40" s="355"/>
      <c r="H40" s="355">
        <f t="shared" si="0"/>
        <v>0</v>
      </c>
    </row>
    <row r="41" spans="1:8" s="338" customFormat="1" ht="28.5">
      <c r="A41" s="344" t="s">
        <v>231</v>
      </c>
      <c r="B41" s="343" t="s">
        <v>542</v>
      </c>
      <c r="C41" s="343">
        <v>625</v>
      </c>
      <c r="D41" s="343">
        <v>585</v>
      </c>
      <c r="E41" s="343">
        <v>460</v>
      </c>
      <c r="F41" s="342">
        <v>1</v>
      </c>
      <c r="G41" s="353"/>
      <c r="H41" s="354">
        <f t="shared" si="0"/>
        <v>0</v>
      </c>
    </row>
    <row r="42" spans="1:8" s="338" customFormat="1" ht="17.25" customHeight="1">
      <c r="A42" s="344" t="s">
        <v>235</v>
      </c>
      <c r="B42" s="343" t="s">
        <v>541</v>
      </c>
      <c r="C42" s="343">
        <v>279</v>
      </c>
      <c r="D42" s="343">
        <v>416</v>
      </c>
      <c r="E42" s="343">
        <v>487</v>
      </c>
      <c r="F42" s="342">
        <v>1</v>
      </c>
      <c r="G42" s="353"/>
      <c r="H42" s="354">
        <f t="shared" si="0"/>
        <v>0</v>
      </c>
    </row>
    <row r="43" spans="1:8" s="338" customFormat="1" ht="17.25" customHeight="1">
      <c r="A43" s="344" t="s">
        <v>238</v>
      </c>
      <c r="B43" s="343" t="s">
        <v>540</v>
      </c>
      <c r="C43" s="343">
        <v>700</v>
      </c>
      <c r="D43" s="343">
        <v>820</v>
      </c>
      <c r="E43" s="343">
        <v>2080</v>
      </c>
      <c r="F43" s="342">
        <v>1</v>
      </c>
      <c r="G43" s="353"/>
      <c r="H43" s="354">
        <f t="shared" si="0"/>
        <v>0</v>
      </c>
    </row>
    <row r="44" spans="1:8" s="338" customFormat="1" ht="17.25" customHeight="1">
      <c r="A44" s="344" t="s">
        <v>241</v>
      </c>
      <c r="B44" s="343" t="s">
        <v>535</v>
      </c>
      <c r="C44" s="343">
        <v>1750</v>
      </c>
      <c r="D44" s="343">
        <v>350</v>
      </c>
      <c r="E44" s="343">
        <v>600</v>
      </c>
      <c r="F44" s="342">
        <v>1</v>
      </c>
      <c r="G44" s="353"/>
      <c r="H44" s="354">
        <f t="shared" si="0"/>
        <v>0</v>
      </c>
    </row>
    <row r="45" spans="1:8" s="338" customFormat="1" ht="17.25" customHeight="1">
      <c r="A45" s="344" t="s">
        <v>244</v>
      </c>
      <c r="B45" s="343" t="s">
        <v>539</v>
      </c>
      <c r="C45" s="343">
        <v>400</v>
      </c>
      <c r="D45" s="343">
        <v>300</v>
      </c>
      <c r="E45" s="343">
        <v>70</v>
      </c>
      <c r="F45" s="342">
        <v>1</v>
      </c>
      <c r="G45" s="353"/>
      <c r="H45" s="354">
        <f t="shared" si="0"/>
        <v>0</v>
      </c>
    </row>
    <row r="46" spans="1:8" s="338" customFormat="1" ht="31.5" customHeight="1">
      <c r="A46" s="344" t="s">
        <v>247</v>
      </c>
      <c r="B46" s="343" t="s">
        <v>538</v>
      </c>
      <c r="C46" s="343">
        <v>560</v>
      </c>
      <c r="D46" s="343">
        <v>385</v>
      </c>
      <c r="E46" s="343">
        <v>1640</v>
      </c>
      <c r="F46" s="342">
        <v>1</v>
      </c>
      <c r="G46" s="353"/>
      <c r="H46" s="354">
        <f t="shared" si="0"/>
        <v>0</v>
      </c>
    </row>
    <row r="47" spans="1:8" s="338" customFormat="1" ht="33" customHeight="1">
      <c r="A47" s="344" t="s">
        <v>253</v>
      </c>
      <c r="B47" s="343" t="s">
        <v>537</v>
      </c>
      <c r="C47" s="343" t="s">
        <v>536</v>
      </c>
      <c r="D47" s="343">
        <v>600</v>
      </c>
      <c r="E47" s="343">
        <v>900</v>
      </c>
      <c r="F47" s="342">
        <v>1</v>
      </c>
      <c r="G47" s="353"/>
      <c r="H47" s="354">
        <f t="shared" si="0"/>
        <v>0</v>
      </c>
    </row>
    <row r="48" spans="1:8" s="338" customFormat="1" ht="18" customHeight="1">
      <c r="A48" s="344" t="s">
        <v>256</v>
      </c>
      <c r="B48" s="343" t="s">
        <v>535</v>
      </c>
      <c r="C48" s="343">
        <v>1540</v>
      </c>
      <c r="D48" s="343">
        <v>350</v>
      </c>
      <c r="E48" s="343">
        <v>600</v>
      </c>
      <c r="F48" s="342">
        <v>1</v>
      </c>
      <c r="G48" s="353"/>
      <c r="H48" s="354">
        <f t="shared" si="0"/>
        <v>0</v>
      </c>
    </row>
    <row r="49" spans="1:8" s="338" customFormat="1" ht="18" customHeight="1">
      <c r="A49" s="344" t="s">
        <v>259</v>
      </c>
      <c r="B49" s="343" t="s">
        <v>534</v>
      </c>
      <c r="C49" s="343">
        <v>635</v>
      </c>
      <c r="D49" s="343">
        <v>480</v>
      </c>
      <c r="E49" s="343">
        <v>900</v>
      </c>
      <c r="F49" s="342">
        <v>1</v>
      </c>
      <c r="G49" s="353"/>
      <c r="H49" s="354">
        <f t="shared" si="0"/>
        <v>0</v>
      </c>
    </row>
    <row r="50" spans="1:8" s="338" customFormat="1" ht="18" customHeight="1">
      <c r="A50" s="344" t="s">
        <v>250</v>
      </c>
      <c r="B50" s="343" t="s">
        <v>533</v>
      </c>
      <c r="C50" s="343">
        <v>700</v>
      </c>
      <c r="D50" s="343">
        <v>820</v>
      </c>
      <c r="E50" s="343">
        <v>2000</v>
      </c>
      <c r="F50" s="342">
        <v>1</v>
      </c>
      <c r="G50" s="353"/>
      <c r="H50" s="354">
        <f t="shared" si="0"/>
        <v>0</v>
      </c>
    </row>
    <row r="51" spans="1:8" s="351" customFormat="1" ht="15">
      <c r="A51" s="442" t="s">
        <v>532</v>
      </c>
      <c r="B51" s="443"/>
      <c r="C51" s="443"/>
      <c r="D51" s="443"/>
      <c r="E51" s="443"/>
      <c r="F51" s="443"/>
      <c r="G51" s="443"/>
      <c r="H51" s="444"/>
    </row>
    <row r="52" spans="1:8" s="338" customFormat="1" ht="42.75">
      <c r="A52" s="344" t="s">
        <v>272</v>
      </c>
      <c r="B52" s="343" t="s">
        <v>531</v>
      </c>
      <c r="C52" s="343">
        <v>923</v>
      </c>
      <c r="D52" s="343">
        <v>542</v>
      </c>
      <c r="E52" s="343">
        <v>523</v>
      </c>
      <c r="F52" s="342">
        <v>1</v>
      </c>
      <c r="G52" s="353"/>
      <c r="H52" s="354">
        <f aca="true" t="shared" si="1" ref="H52:H60">G52*F52</f>
        <v>0</v>
      </c>
    </row>
    <row r="53" spans="1:8" s="338" customFormat="1" ht="36" customHeight="1">
      <c r="A53" s="344" t="s">
        <v>275</v>
      </c>
      <c r="B53" s="343" t="s">
        <v>530</v>
      </c>
      <c r="C53" s="343"/>
      <c r="D53" s="343"/>
      <c r="E53" s="343"/>
      <c r="F53" s="342">
        <v>1</v>
      </c>
      <c r="G53" s="353"/>
      <c r="H53" s="354">
        <f t="shared" si="1"/>
        <v>0</v>
      </c>
    </row>
    <row r="54" spans="1:8" s="338" customFormat="1" ht="28.5">
      <c r="A54" s="344" t="s">
        <v>278</v>
      </c>
      <c r="B54" s="343" t="s">
        <v>529</v>
      </c>
      <c r="C54" s="343">
        <v>430</v>
      </c>
      <c r="D54" s="343">
        <v>450</v>
      </c>
      <c r="E54" s="343">
        <v>610</v>
      </c>
      <c r="F54" s="342">
        <v>2</v>
      </c>
      <c r="G54" s="353"/>
      <c r="H54" s="354">
        <f t="shared" si="1"/>
        <v>0</v>
      </c>
    </row>
    <row r="55" spans="1:8" s="338" customFormat="1" ht="43.5">
      <c r="A55" s="344" t="s">
        <v>281</v>
      </c>
      <c r="B55" s="343" t="s">
        <v>528</v>
      </c>
      <c r="C55" s="343"/>
      <c r="D55" s="343"/>
      <c r="E55" s="343"/>
      <c r="F55" s="342">
        <v>1</v>
      </c>
      <c r="G55" s="353"/>
      <c r="H55" s="354">
        <f t="shared" si="1"/>
        <v>0</v>
      </c>
    </row>
    <row r="56" spans="1:8" s="338" customFormat="1" ht="86.25">
      <c r="A56" s="344" t="s">
        <v>284</v>
      </c>
      <c r="B56" s="343" t="s">
        <v>527</v>
      </c>
      <c r="C56" s="343"/>
      <c r="D56" s="343"/>
      <c r="E56" s="343"/>
      <c r="F56" s="342">
        <v>1</v>
      </c>
      <c r="G56" s="353"/>
      <c r="H56" s="354">
        <f t="shared" si="1"/>
        <v>0</v>
      </c>
    </row>
    <row r="57" spans="1:8" s="338" customFormat="1" ht="57.75">
      <c r="A57" s="344" t="s">
        <v>287</v>
      </c>
      <c r="B57" s="343" t="s">
        <v>526</v>
      </c>
      <c r="C57" s="343"/>
      <c r="D57" s="343"/>
      <c r="E57" s="343"/>
      <c r="F57" s="342">
        <v>1</v>
      </c>
      <c r="G57" s="353"/>
      <c r="H57" s="354">
        <f t="shared" si="1"/>
        <v>0</v>
      </c>
    </row>
    <row r="58" spans="1:8" s="338" customFormat="1" ht="30">
      <c r="A58" s="344" t="s">
        <v>290</v>
      </c>
      <c r="B58" s="343" t="s">
        <v>603</v>
      </c>
      <c r="C58" s="343"/>
      <c r="D58" s="343"/>
      <c r="E58" s="343"/>
      <c r="F58" s="342">
        <v>1</v>
      </c>
      <c r="G58" s="353"/>
      <c r="H58" s="354">
        <f t="shared" si="1"/>
        <v>0</v>
      </c>
    </row>
    <row r="59" spans="1:8" s="338" customFormat="1" ht="42.75">
      <c r="A59" s="345" t="s">
        <v>525</v>
      </c>
      <c r="B59" s="343" t="s">
        <v>524</v>
      </c>
      <c r="C59" s="343"/>
      <c r="D59" s="343"/>
      <c r="E59" s="343"/>
      <c r="F59" s="342">
        <v>1</v>
      </c>
      <c r="G59" s="353"/>
      <c r="H59" s="354">
        <f t="shared" si="1"/>
        <v>0</v>
      </c>
    </row>
    <row r="60" spans="1:8" s="338" customFormat="1" ht="18" customHeight="1">
      <c r="A60" s="345" t="s">
        <v>523</v>
      </c>
      <c r="B60" s="343" t="s">
        <v>522</v>
      </c>
      <c r="C60" s="343"/>
      <c r="D60" s="343"/>
      <c r="E60" s="343"/>
      <c r="F60" s="342">
        <v>1</v>
      </c>
      <c r="G60" s="353"/>
      <c r="H60" s="354">
        <f t="shared" si="1"/>
        <v>0</v>
      </c>
    </row>
    <row r="61" spans="1:8" s="351" customFormat="1" ht="15">
      <c r="A61" s="442" t="s">
        <v>521</v>
      </c>
      <c r="B61" s="443"/>
      <c r="C61" s="443"/>
      <c r="D61" s="443"/>
      <c r="E61" s="443"/>
      <c r="F61" s="443"/>
      <c r="G61" s="443"/>
      <c r="H61" s="444"/>
    </row>
    <row r="62" spans="1:8" s="338" customFormat="1" ht="14.25">
      <c r="A62" s="344" t="s">
        <v>520</v>
      </c>
      <c r="B62" s="343" t="s">
        <v>518</v>
      </c>
      <c r="C62" s="343">
        <v>930</v>
      </c>
      <c r="D62" s="343">
        <v>450</v>
      </c>
      <c r="E62" s="343">
        <v>1800</v>
      </c>
      <c r="F62" s="342">
        <v>3</v>
      </c>
      <c r="G62" s="353"/>
      <c r="H62" s="354">
        <f aca="true" t="shared" si="2" ref="H62:H76">G62*F62</f>
        <v>0</v>
      </c>
    </row>
    <row r="63" spans="1:8" s="338" customFormat="1" ht="14.25">
      <c r="A63" s="344" t="s">
        <v>519</v>
      </c>
      <c r="B63" s="343" t="s">
        <v>518</v>
      </c>
      <c r="C63" s="343">
        <v>1300</v>
      </c>
      <c r="D63" s="343">
        <v>450</v>
      </c>
      <c r="E63" s="343">
        <v>1800</v>
      </c>
      <c r="F63" s="342">
        <v>1</v>
      </c>
      <c r="G63" s="353"/>
      <c r="H63" s="354">
        <f t="shared" si="2"/>
        <v>0</v>
      </c>
    </row>
    <row r="64" spans="1:8" s="338" customFormat="1" ht="28.5">
      <c r="A64" s="344" t="s">
        <v>517</v>
      </c>
      <c r="B64" s="343" t="s">
        <v>516</v>
      </c>
      <c r="C64" s="343">
        <v>720</v>
      </c>
      <c r="D64" s="343">
        <v>810</v>
      </c>
      <c r="E64" s="343">
        <v>2060</v>
      </c>
      <c r="F64" s="342">
        <v>1</v>
      </c>
      <c r="G64" s="353"/>
      <c r="H64" s="354">
        <f t="shared" si="2"/>
        <v>0</v>
      </c>
    </row>
    <row r="65" spans="1:8" s="338" customFormat="1" ht="18" customHeight="1">
      <c r="A65" s="344" t="s">
        <v>515</v>
      </c>
      <c r="B65" s="343" t="s">
        <v>514</v>
      </c>
      <c r="C65" s="343">
        <v>720</v>
      </c>
      <c r="D65" s="343">
        <v>810</v>
      </c>
      <c r="E65" s="343">
        <v>2060</v>
      </c>
      <c r="F65" s="342">
        <v>1</v>
      </c>
      <c r="G65" s="353"/>
      <c r="H65" s="354">
        <f t="shared" si="2"/>
        <v>0</v>
      </c>
    </row>
    <row r="66" spans="1:8" s="338" customFormat="1" ht="28.5">
      <c r="A66" s="344" t="s">
        <v>513</v>
      </c>
      <c r="B66" s="343" t="s">
        <v>512</v>
      </c>
      <c r="C66" s="343">
        <v>720</v>
      </c>
      <c r="D66" s="343">
        <v>810</v>
      </c>
      <c r="E66" s="343">
        <v>2060</v>
      </c>
      <c r="F66" s="342">
        <v>1</v>
      </c>
      <c r="G66" s="353"/>
      <c r="H66" s="354">
        <f t="shared" si="2"/>
        <v>0</v>
      </c>
    </row>
    <row r="67" spans="1:8" s="338" customFormat="1" ht="36.75" customHeight="1">
      <c r="A67" s="344" t="s">
        <v>511</v>
      </c>
      <c r="B67" s="343" t="s">
        <v>510</v>
      </c>
      <c r="C67" s="343">
        <v>1200</v>
      </c>
      <c r="D67" s="343">
        <v>600</v>
      </c>
      <c r="E67" s="343">
        <v>1800</v>
      </c>
      <c r="F67" s="342">
        <v>1</v>
      </c>
      <c r="G67" s="353"/>
      <c r="H67" s="354">
        <f t="shared" si="2"/>
        <v>0</v>
      </c>
    </row>
    <row r="68" spans="1:8" s="338" customFormat="1" ht="57">
      <c r="A68" s="344" t="s">
        <v>509</v>
      </c>
      <c r="B68" s="343" t="s">
        <v>508</v>
      </c>
      <c r="C68" s="343">
        <v>700</v>
      </c>
      <c r="D68" s="343">
        <v>700</v>
      </c>
      <c r="E68" s="343">
        <v>900</v>
      </c>
      <c r="F68" s="342">
        <v>1</v>
      </c>
      <c r="G68" s="353"/>
      <c r="H68" s="354">
        <f t="shared" si="2"/>
        <v>0</v>
      </c>
    </row>
    <row r="69" spans="1:8" s="338" customFormat="1" ht="28.5">
      <c r="A69" s="344" t="s">
        <v>507</v>
      </c>
      <c r="B69" s="343" t="s">
        <v>506</v>
      </c>
      <c r="C69" s="343">
        <v>600</v>
      </c>
      <c r="D69" s="343">
        <v>600</v>
      </c>
      <c r="E69" s="343">
        <v>820</v>
      </c>
      <c r="F69" s="342">
        <v>1</v>
      </c>
      <c r="G69" s="353"/>
      <c r="H69" s="354">
        <f t="shared" si="2"/>
        <v>0</v>
      </c>
    </row>
    <row r="70" spans="1:8" s="338" customFormat="1" ht="28.5">
      <c r="A70" s="344" t="s">
        <v>505</v>
      </c>
      <c r="B70" s="343" t="s">
        <v>504</v>
      </c>
      <c r="C70" s="343">
        <v>1150</v>
      </c>
      <c r="D70" s="343">
        <v>700</v>
      </c>
      <c r="E70" s="343">
        <v>900</v>
      </c>
      <c r="F70" s="342">
        <v>1</v>
      </c>
      <c r="G70" s="353"/>
      <c r="H70" s="354">
        <f t="shared" si="2"/>
        <v>0</v>
      </c>
    </row>
    <row r="71" spans="1:8" s="338" customFormat="1" ht="28.5">
      <c r="A71" s="344" t="s">
        <v>503</v>
      </c>
      <c r="B71" s="343" t="s">
        <v>502</v>
      </c>
      <c r="C71" s="343">
        <v>1000</v>
      </c>
      <c r="D71" s="343">
        <v>300</v>
      </c>
      <c r="E71" s="343">
        <v>600</v>
      </c>
      <c r="F71" s="342">
        <v>1</v>
      </c>
      <c r="G71" s="353"/>
      <c r="H71" s="354">
        <f t="shared" si="2"/>
        <v>0</v>
      </c>
    </row>
    <row r="72" spans="1:8" s="338" customFormat="1" ht="57">
      <c r="A72" s="344" t="s">
        <v>501</v>
      </c>
      <c r="B72" s="343" t="s">
        <v>500</v>
      </c>
      <c r="C72" s="343">
        <v>400</v>
      </c>
      <c r="D72" s="343">
        <v>390</v>
      </c>
      <c r="E72" s="343">
        <v>320</v>
      </c>
      <c r="F72" s="342">
        <v>1</v>
      </c>
      <c r="G72" s="353"/>
      <c r="H72" s="354">
        <f t="shared" si="2"/>
        <v>0</v>
      </c>
    </row>
    <row r="73" spans="1:8" s="338" customFormat="1" ht="35.25" customHeight="1">
      <c r="A73" s="344" t="s">
        <v>499</v>
      </c>
      <c r="B73" s="343" t="s">
        <v>498</v>
      </c>
      <c r="C73" s="343" t="s">
        <v>497</v>
      </c>
      <c r="D73" s="343"/>
      <c r="E73" s="343">
        <v>450</v>
      </c>
      <c r="F73" s="342">
        <v>1</v>
      </c>
      <c r="G73" s="353"/>
      <c r="H73" s="354">
        <f t="shared" si="2"/>
        <v>0</v>
      </c>
    </row>
    <row r="74" spans="1:8" s="338" customFormat="1" ht="42.75">
      <c r="A74" s="344" t="s">
        <v>496</v>
      </c>
      <c r="B74" s="343" t="s">
        <v>495</v>
      </c>
      <c r="C74" s="343" t="s">
        <v>494</v>
      </c>
      <c r="D74" s="343">
        <v>1200</v>
      </c>
      <c r="E74" s="343" t="s">
        <v>493</v>
      </c>
      <c r="F74" s="342">
        <v>1</v>
      </c>
      <c r="G74" s="353"/>
      <c r="H74" s="354">
        <f t="shared" si="2"/>
        <v>0</v>
      </c>
    </row>
    <row r="75" spans="1:8" s="338" customFormat="1" ht="19.5" customHeight="1">
      <c r="A75" s="344" t="s">
        <v>492</v>
      </c>
      <c r="B75" s="343" t="s">
        <v>491</v>
      </c>
      <c r="C75" s="343" t="s">
        <v>490</v>
      </c>
      <c r="D75" s="343" t="s">
        <v>489</v>
      </c>
      <c r="E75" s="343">
        <v>2000</v>
      </c>
      <c r="F75" s="342">
        <v>8</v>
      </c>
      <c r="G75" s="353"/>
      <c r="H75" s="354">
        <f t="shared" si="2"/>
        <v>0</v>
      </c>
    </row>
    <row r="76" spans="1:8" s="338" customFormat="1" ht="19.5" customHeight="1">
      <c r="A76" s="341" t="s">
        <v>488</v>
      </c>
      <c r="B76" s="340" t="s">
        <v>487</v>
      </c>
      <c r="C76" s="340"/>
      <c r="D76" s="340"/>
      <c r="E76" s="340"/>
      <c r="F76" s="339">
        <v>1</v>
      </c>
      <c r="G76" s="356"/>
      <c r="H76" s="357">
        <f t="shared" si="2"/>
        <v>0</v>
      </c>
    </row>
    <row r="77" spans="1:8" s="338" customFormat="1" ht="19.5" customHeight="1">
      <c r="A77" s="442"/>
      <c r="B77" s="443"/>
      <c r="C77" s="443"/>
      <c r="D77" s="443"/>
      <c r="E77" s="443"/>
      <c r="F77" s="443"/>
      <c r="G77" s="443"/>
      <c r="H77" s="444"/>
    </row>
    <row r="78" spans="1:8" s="338" customFormat="1" ht="33.75" customHeight="1">
      <c r="A78" s="344"/>
      <c r="B78" s="343"/>
      <c r="C78" s="343"/>
      <c r="D78" s="343"/>
      <c r="E78" s="343"/>
      <c r="F78" s="342"/>
      <c r="G78" s="353"/>
      <c r="H78" s="354"/>
    </row>
    <row r="79" spans="1:8" ht="18.75" thickBot="1">
      <c r="A79" s="363"/>
      <c r="B79" s="364"/>
      <c r="C79" s="365"/>
      <c r="D79" s="365"/>
      <c r="E79" s="366"/>
      <c r="F79" s="366"/>
      <c r="G79" s="367"/>
      <c r="H79" s="368">
        <f>SUM(H4:H78)</f>
        <v>0</v>
      </c>
    </row>
  </sheetData>
  <sheetProtection/>
  <mergeCells count="11">
    <mergeCell ref="A4:H4"/>
    <mergeCell ref="A51:H51"/>
    <mergeCell ref="A61:H61"/>
    <mergeCell ref="A77:H77"/>
    <mergeCell ref="G1:G2"/>
    <mergeCell ref="H1:H2"/>
    <mergeCell ref="A1:A2"/>
    <mergeCell ref="B1:B2"/>
    <mergeCell ref="C1:E1"/>
    <mergeCell ref="F1:F2"/>
    <mergeCell ref="A3:H3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84" r:id="rId1"/>
  <headerFooter>
    <oddHeader>&amp;RPříloha č.2 ZD</oddHeader>
  </headerFooter>
  <ignoredErrors>
    <ignoredError sqref="B57 A51:IV51 A5:F15 H5:IV15 A16:F25 H16:IV25 A26:F39 H26:IV39 A40:F50 H40:IV50 A61:IV61 A52:F56 H52:IV56 H80:H65536 H57:IV58 A59:F60 H59:IV60 H71:IV76 A62:F70 H62:IV70 A71:F76 A79:G65536 I79:IV65536 A57:A58 C57:F58 B1:IV4 A1:A2 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Kotlářík</dc:creator>
  <cp:keywords/>
  <dc:description/>
  <cp:lastModifiedBy>Košťáková Monika Bc. (GFŘ)</cp:lastModifiedBy>
  <cp:lastPrinted>2014-08-14T10:42:48Z</cp:lastPrinted>
  <dcterms:created xsi:type="dcterms:W3CDTF">2013-09-25T09:04:31Z</dcterms:created>
  <dcterms:modified xsi:type="dcterms:W3CDTF">2014-08-20T09:04:29Z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